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АКТУАЛИЗАЦИЯ ПОСТАНОВЛЕНИЙ\АКТУАЛИЗАЦИЯ 2021\АКТУАЛИЗАЦИЯ 2021 (часть 6)\2021 КП 2023-2025\"/>
    </mc:Choice>
  </mc:AlternateContent>
  <bookViews>
    <workbookView xWindow="-120" yWindow="0" windowWidth="19410" windowHeight="10890"/>
  </bookViews>
  <sheets>
    <sheet name="Лист1" sheetId="1" r:id="rId1"/>
  </sheets>
  <definedNames>
    <definedName name="_xlnm._FilterDatabase" localSheetId="0" hidden="1">Лист1!$A$17:$AB$1172</definedName>
    <definedName name="_xlnm.Print_Titles" localSheetId="0">Лист1!$13:$16</definedName>
    <definedName name="_xlnm.Print_Area" localSheetId="0">Лист1!$A$1:$AB$1174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329" i="1" l="1"/>
  <c r="P297" i="1"/>
  <c r="P186" i="1"/>
  <c r="P137" i="1"/>
  <c r="P389" i="1" l="1"/>
  <c r="P385" i="1"/>
  <c r="P384" i="1"/>
  <c r="P332" i="1"/>
  <c r="P322" i="1"/>
  <c r="P304" i="1"/>
  <c r="P281" i="1"/>
  <c r="P209" i="1"/>
  <c r="P201" i="1"/>
  <c r="P200" i="1"/>
  <c r="P188" i="1"/>
  <c r="P170" i="1"/>
  <c r="P169" i="1"/>
  <c r="P154" i="1"/>
  <c r="P153" i="1"/>
  <c r="P145" i="1"/>
  <c r="P116" i="1"/>
  <c r="P44" i="1"/>
  <c r="P40" i="1"/>
  <c r="P39" i="1"/>
  <c r="U418" i="1"/>
  <c r="U417" i="1"/>
  <c r="U416" i="1"/>
  <c r="U414" i="1"/>
  <c r="U413" i="1"/>
  <c r="U412" i="1"/>
  <c r="U411" i="1"/>
  <c r="U410" i="1"/>
  <c r="U409" i="1"/>
  <c r="U407" i="1"/>
  <c r="U406" i="1"/>
  <c r="U405" i="1"/>
  <c r="U404" i="1"/>
  <c r="U403" i="1"/>
  <c r="U402" i="1"/>
  <c r="U401" i="1"/>
  <c r="U400" i="1"/>
  <c r="U399" i="1"/>
  <c r="U398" i="1"/>
  <c r="U397" i="1"/>
  <c r="U396" i="1"/>
  <c r="U395" i="1"/>
  <c r="U394" i="1"/>
  <c r="U393" i="1"/>
  <c r="U392" i="1"/>
  <c r="U391" i="1"/>
  <c r="U390" i="1"/>
  <c r="U388" i="1"/>
  <c r="U387" i="1"/>
  <c r="U386" i="1"/>
  <c r="U383" i="1"/>
  <c r="U382" i="1"/>
  <c r="U381" i="1"/>
  <c r="U380" i="1"/>
  <c r="U379" i="1"/>
  <c r="U378" i="1"/>
  <c r="U377" i="1"/>
  <c r="U376" i="1"/>
  <c r="U375" i="1"/>
  <c r="U374" i="1"/>
  <c r="U373" i="1"/>
  <c r="U372" i="1"/>
  <c r="U371" i="1"/>
  <c r="U370" i="1"/>
  <c r="U369" i="1"/>
  <c r="U368" i="1"/>
  <c r="U367" i="1"/>
  <c r="U366" i="1"/>
  <c r="U365" i="1"/>
  <c r="U364" i="1"/>
  <c r="U363" i="1"/>
  <c r="U362" i="1"/>
  <c r="U361" i="1"/>
  <c r="U360" i="1"/>
  <c r="U359" i="1"/>
  <c r="U358" i="1"/>
  <c r="U357" i="1"/>
  <c r="U356" i="1"/>
  <c r="U355" i="1"/>
  <c r="U354" i="1"/>
  <c r="U353" i="1"/>
  <c r="U344" i="1"/>
  <c r="U342" i="1"/>
  <c r="U341" i="1"/>
  <c r="U340" i="1"/>
  <c r="U339" i="1"/>
  <c r="U337" i="1"/>
  <c r="U336" i="1"/>
  <c r="U333" i="1"/>
  <c r="U331" i="1"/>
  <c r="U330" i="1"/>
  <c r="U328" i="1"/>
  <c r="U326" i="1"/>
  <c r="U325" i="1"/>
  <c r="U324" i="1"/>
  <c r="U323" i="1"/>
  <c r="U320" i="1"/>
  <c r="U317" i="1"/>
  <c r="U316" i="1"/>
  <c r="U315" i="1"/>
  <c r="U313" i="1"/>
  <c r="U311" i="1"/>
  <c r="U310" i="1"/>
  <c r="U309" i="1"/>
  <c r="U308" i="1"/>
  <c r="U307" i="1"/>
  <c r="U303" i="1"/>
  <c r="U301" i="1"/>
  <c r="U299" i="1"/>
  <c r="U298" i="1"/>
  <c r="U297" i="1"/>
  <c r="U296" i="1"/>
  <c r="U294" i="1"/>
  <c r="U293" i="1"/>
  <c r="U291" i="1"/>
  <c r="U290" i="1"/>
  <c r="U288" i="1"/>
  <c r="U286" i="1"/>
  <c r="U285" i="1"/>
  <c r="U284" i="1"/>
  <c r="U283" i="1"/>
  <c r="U282" i="1"/>
  <c r="U279" i="1"/>
  <c r="U278" i="1"/>
  <c r="U277" i="1"/>
  <c r="U276" i="1"/>
  <c r="U275" i="1"/>
  <c r="U274" i="1"/>
  <c r="U272" i="1"/>
  <c r="U271" i="1"/>
  <c r="U270" i="1"/>
  <c r="U269" i="1"/>
  <c r="U268" i="1"/>
  <c r="U266" i="1"/>
  <c r="U265" i="1"/>
  <c r="U263" i="1"/>
  <c r="U262" i="1"/>
  <c r="U261" i="1"/>
  <c r="U260" i="1"/>
  <c r="U259" i="1"/>
  <c r="U258" i="1"/>
  <c r="U257" i="1"/>
  <c r="U256" i="1"/>
  <c r="U255" i="1"/>
  <c r="U254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8" i="1"/>
  <c r="U207" i="1"/>
  <c r="U206" i="1"/>
  <c r="U205" i="1"/>
  <c r="U204" i="1"/>
  <c r="U203" i="1"/>
  <c r="U202" i="1"/>
  <c r="U199" i="1"/>
  <c r="U198" i="1"/>
  <c r="U197" i="1"/>
  <c r="U196" i="1"/>
  <c r="U195" i="1"/>
  <c r="U194" i="1"/>
  <c r="U193" i="1"/>
  <c r="U192" i="1"/>
  <c r="U191" i="1"/>
  <c r="U190" i="1"/>
  <c r="U189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2" i="1"/>
  <c r="U151" i="1"/>
  <c r="U150" i="1"/>
  <c r="U149" i="1"/>
  <c r="U148" i="1"/>
  <c r="U147" i="1"/>
  <c r="U146" i="1"/>
  <c r="U144" i="1"/>
  <c r="U143" i="1"/>
  <c r="U142" i="1"/>
  <c r="U141" i="1"/>
  <c r="U140" i="1"/>
  <c r="U139" i="1"/>
  <c r="U138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5" i="1"/>
  <c r="U114" i="1"/>
  <c r="U113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3" i="1"/>
  <c r="U42" i="1"/>
  <c r="U41" i="1"/>
  <c r="U37" i="1"/>
  <c r="U36" i="1"/>
  <c r="U35" i="1"/>
  <c r="U34" i="1"/>
  <c r="U33" i="1"/>
  <c r="U32" i="1"/>
  <c r="U31" i="1"/>
  <c r="U30" i="1"/>
  <c r="U29" i="1"/>
  <c r="U28" i="1"/>
  <c r="U27" i="1"/>
  <c r="U26" i="1"/>
  <c r="P418" i="1"/>
  <c r="P417" i="1"/>
  <c r="P416" i="1"/>
  <c r="P414" i="1"/>
  <c r="P413" i="1"/>
  <c r="P412" i="1"/>
  <c r="P411" i="1"/>
  <c r="P410" i="1"/>
  <c r="P409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8" i="1"/>
  <c r="P387" i="1"/>
  <c r="P386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44" i="1"/>
  <c r="P342" i="1"/>
  <c r="P341" i="1"/>
  <c r="P340" i="1"/>
  <c r="P339" i="1"/>
  <c r="P337" i="1"/>
  <c r="P336" i="1"/>
  <c r="P333" i="1"/>
  <c r="P331" i="1"/>
  <c r="P330" i="1"/>
  <c r="P328" i="1"/>
  <c r="P326" i="1"/>
  <c r="P325" i="1"/>
  <c r="P324" i="1"/>
  <c r="P323" i="1"/>
  <c r="P320" i="1"/>
  <c r="P317" i="1"/>
  <c r="P316" i="1"/>
  <c r="P315" i="1"/>
  <c r="P313" i="1"/>
  <c r="P311" i="1"/>
  <c r="P310" i="1"/>
  <c r="P309" i="1"/>
  <c r="P308" i="1"/>
  <c r="P307" i="1"/>
  <c r="P303" i="1"/>
  <c r="P301" i="1"/>
  <c r="P299" i="1"/>
  <c r="P298" i="1"/>
  <c r="P296" i="1"/>
  <c r="P294" i="1"/>
  <c r="P293" i="1"/>
  <c r="P291" i="1"/>
  <c r="P290" i="1"/>
  <c r="P288" i="1"/>
  <c r="P286" i="1"/>
  <c r="P285" i="1"/>
  <c r="P284" i="1"/>
  <c r="P283" i="1"/>
  <c r="P282" i="1"/>
  <c r="P279" i="1"/>
  <c r="P278" i="1"/>
  <c r="P277" i="1"/>
  <c r="P276" i="1"/>
  <c r="P275" i="1"/>
  <c r="P274" i="1"/>
  <c r="P272" i="1"/>
  <c r="P271" i="1"/>
  <c r="P270" i="1"/>
  <c r="P269" i="1"/>
  <c r="P268" i="1"/>
  <c r="P266" i="1"/>
  <c r="P265" i="1"/>
  <c r="P263" i="1"/>
  <c r="P262" i="1"/>
  <c r="P261" i="1"/>
  <c r="P260" i="1"/>
  <c r="P259" i="1"/>
  <c r="P258" i="1"/>
  <c r="P257" i="1"/>
  <c r="P256" i="1"/>
  <c r="P255" i="1"/>
  <c r="P254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8" i="1"/>
  <c r="P207" i="1"/>
  <c r="P206" i="1"/>
  <c r="P205" i="1"/>
  <c r="P204" i="1"/>
  <c r="P203" i="1"/>
  <c r="P202" i="1"/>
  <c r="P199" i="1"/>
  <c r="P198" i="1"/>
  <c r="P197" i="1"/>
  <c r="P196" i="1"/>
  <c r="P195" i="1"/>
  <c r="P194" i="1"/>
  <c r="P193" i="1"/>
  <c r="P192" i="1"/>
  <c r="P191" i="1"/>
  <c r="P190" i="1"/>
  <c r="P189" i="1"/>
  <c r="P187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2" i="1"/>
  <c r="P151" i="1"/>
  <c r="P150" i="1"/>
  <c r="P149" i="1"/>
  <c r="P148" i="1"/>
  <c r="P147" i="1"/>
  <c r="P146" i="1"/>
  <c r="P144" i="1"/>
  <c r="P143" i="1"/>
  <c r="P142" i="1"/>
  <c r="P141" i="1"/>
  <c r="P140" i="1"/>
  <c r="P139" i="1"/>
  <c r="P138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5" i="1"/>
  <c r="P114" i="1"/>
  <c r="P113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3" i="1"/>
  <c r="P42" i="1"/>
  <c r="P41" i="1"/>
  <c r="P37" i="1"/>
  <c r="P36" i="1"/>
  <c r="P35" i="1"/>
  <c r="P34" i="1"/>
  <c r="P33" i="1"/>
  <c r="P32" i="1"/>
  <c r="P31" i="1"/>
  <c r="P30" i="1"/>
  <c r="P29" i="1"/>
  <c r="P28" i="1"/>
  <c r="P27" i="1"/>
  <c r="P26" i="1"/>
  <c r="U1080" i="1"/>
  <c r="U953" i="1"/>
  <c r="U942" i="1"/>
  <c r="U906" i="1"/>
  <c r="U843" i="1"/>
  <c r="U830" i="1"/>
  <c r="U615" i="1"/>
  <c r="U577" i="1"/>
  <c r="T1080" i="1"/>
  <c r="T953" i="1"/>
  <c r="T942" i="1"/>
  <c r="T906" i="1"/>
  <c r="T843" i="1"/>
  <c r="T830" i="1"/>
  <c r="T615" i="1"/>
  <c r="S1080" i="1"/>
  <c r="S953" i="1"/>
  <c r="S942" i="1"/>
  <c r="S906" i="1"/>
  <c r="S843" i="1"/>
  <c r="S830" i="1"/>
  <c r="S615" i="1"/>
  <c r="R1080" i="1"/>
  <c r="R953" i="1"/>
  <c r="R942" i="1"/>
  <c r="Q1080" i="1"/>
  <c r="Q1050" i="1"/>
  <c r="Q1049" i="1"/>
  <c r="Q1048" i="1"/>
  <c r="Q1047" i="1"/>
  <c r="Q1026" i="1"/>
  <c r="Q995" i="1"/>
  <c r="Q994" i="1"/>
  <c r="Q974" i="1"/>
  <c r="Q953" i="1"/>
  <c r="Q942" i="1"/>
  <c r="Q851" i="1"/>
  <c r="Q850" i="1"/>
  <c r="Q843" i="1"/>
  <c r="Q830" i="1"/>
  <c r="Q577" i="1"/>
  <c r="Q119" i="1"/>
  <c r="Q118" i="1"/>
  <c r="Q117" i="1"/>
  <c r="Q115" i="1"/>
  <c r="Q114" i="1"/>
  <c r="Q113" i="1"/>
  <c r="O1080" i="1"/>
  <c r="O953" i="1"/>
  <c r="O942" i="1"/>
  <c r="O906" i="1"/>
  <c r="O843" i="1"/>
  <c r="O830" i="1"/>
  <c r="O615" i="1"/>
  <c r="N1080" i="1"/>
  <c r="N953" i="1"/>
  <c r="N942" i="1"/>
  <c r="N906" i="1"/>
  <c r="N843" i="1"/>
  <c r="N830" i="1"/>
  <c r="N615" i="1"/>
  <c r="M1080" i="1"/>
  <c r="M953" i="1"/>
  <c r="M942" i="1"/>
  <c r="M906" i="1"/>
  <c r="M843" i="1"/>
  <c r="M830" i="1"/>
  <c r="M615" i="1"/>
  <c r="L953" i="1"/>
  <c r="L942" i="1"/>
  <c r="L906" i="1"/>
  <c r="L843" i="1"/>
  <c r="L830" i="1"/>
  <c r="L615" i="1"/>
  <c r="K1080" i="1"/>
  <c r="K953" i="1"/>
  <c r="K942" i="1"/>
  <c r="K906" i="1"/>
  <c r="K843" i="1"/>
  <c r="K830" i="1"/>
  <c r="K615" i="1"/>
  <c r="U1164" i="1"/>
  <c r="U1160" i="1"/>
  <c r="U1158" i="1"/>
  <c r="U1144" i="1"/>
  <c r="U1105" i="1"/>
  <c r="U979" i="1"/>
  <c r="U969" i="1"/>
  <c r="U952" i="1"/>
  <c r="U951" i="1"/>
  <c r="U950" i="1"/>
  <c r="U949" i="1"/>
  <c r="U948" i="1"/>
  <c r="U947" i="1"/>
  <c r="U946" i="1"/>
  <c r="U945" i="1"/>
  <c r="U944" i="1"/>
  <c r="U940" i="1"/>
  <c r="U936" i="1"/>
  <c r="U934" i="1"/>
  <c r="U931" i="1"/>
  <c r="U926" i="1"/>
  <c r="U925" i="1"/>
  <c r="U924" i="1"/>
  <c r="U923" i="1"/>
  <c r="U922" i="1"/>
  <c r="U921" i="1"/>
  <c r="U920" i="1"/>
  <c r="U919" i="1"/>
  <c r="U918" i="1"/>
  <c r="U917" i="1"/>
  <c r="U916" i="1"/>
  <c r="U913" i="1"/>
  <c r="U912" i="1"/>
  <c r="U911" i="1"/>
  <c r="U910" i="1"/>
  <c r="U909" i="1"/>
  <c r="U905" i="1"/>
  <c r="U903" i="1"/>
  <c r="U902" i="1"/>
  <c r="U900" i="1"/>
  <c r="U899" i="1"/>
  <c r="U898" i="1"/>
  <c r="U897" i="1"/>
  <c r="U896" i="1"/>
  <c r="U895" i="1"/>
  <c r="U844" i="1"/>
  <c r="U842" i="1"/>
  <c r="U841" i="1"/>
  <c r="U839" i="1"/>
  <c r="U838" i="1"/>
  <c r="U833" i="1"/>
  <c r="U832" i="1"/>
  <c r="U831" i="1"/>
  <c r="U827" i="1"/>
  <c r="U782" i="1"/>
  <c r="U780" i="1"/>
  <c r="U776" i="1"/>
  <c r="U775" i="1"/>
  <c r="U774" i="1"/>
  <c r="U772" i="1"/>
  <c r="U757" i="1"/>
  <c r="U656" i="1"/>
  <c r="U653" i="1"/>
  <c r="U633" i="1"/>
  <c r="U631" i="1"/>
  <c r="U625" i="1"/>
  <c r="U624" i="1"/>
  <c r="U623" i="1"/>
  <c r="U622" i="1"/>
  <c r="U621" i="1"/>
  <c r="U620" i="1"/>
  <c r="U619" i="1"/>
  <c r="U618" i="1"/>
  <c r="U617" i="1"/>
  <c r="U616" i="1"/>
  <c r="U614" i="1"/>
  <c r="U613" i="1"/>
  <c r="U612" i="1"/>
  <c r="U611" i="1"/>
  <c r="U610" i="1"/>
  <c r="U609" i="1"/>
  <c r="U608" i="1"/>
  <c r="U606" i="1"/>
  <c r="U600" i="1"/>
  <c r="U599" i="1"/>
  <c r="U597" i="1"/>
  <c r="U596" i="1"/>
  <c r="U595" i="1"/>
  <c r="U594" i="1"/>
  <c r="U593" i="1"/>
  <c r="U590" i="1"/>
  <c r="U589" i="1"/>
  <c r="U588" i="1"/>
  <c r="U587" i="1"/>
  <c r="U586" i="1"/>
  <c r="U584" i="1"/>
  <c r="U583" i="1"/>
  <c r="U582" i="1"/>
  <c r="U581" i="1"/>
  <c r="U579" i="1"/>
  <c r="U578" i="1"/>
  <c r="U576" i="1"/>
  <c r="U575" i="1"/>
  <c r="U572" i="1"/>
  <c r="U571" i="1"/>
  <c r="U570" i="1"/>
  <c r="U569" i="1"/>
  <c r="U568" i="1"/>
  <c r="U567" i="1"/>
  <c r="U566" i="1"/>
  <c r="U564" i="1"/>
  <c r="U563" i="1"/>
  <c r="U562" i="1"/>
  <c r="U561" i="1"/>
  <c r="U560" i="1"/>
  <c r="U559" i="1"/>
  <c r="U558" i="1"/>
  <c r="U557" i="1"/>
  <c r="U556" i="1"/>
  <c r="U554" i="1"/>
  <c r="U553" i="1"/>
  <c r="U552" i="1"/>
  <c r="U551" i="1"/>
  <c r="U550" i="1"/>
  <c r="U549" i="1"/>
  <c r="U548" i="1"/>
  <c r="U547" i="1"/>
  <c r="U546" i="1"/>
  <c r="U545" i="1"/>
  <c r="U544" i="1"/>
  <c r="U543" i="1"/>
  <c r="U542" i="1"/>
  <c r="U541" i="1"/>
  <c r="U540" i="1"/>
  <c r="U539" i="1"/>
  <c r="U538" i="1"/>
  <c r="U537" i="1"/>
  <c r="U536" i="1"/>
  <c r="U535" i="1"/>
  <c r="U534" i="1"/>
  <c r="U533" i="1"/>
  <c r="U501" i="1"/>
  <c r="U499" i="1"/>
  <c r="U498" i="1"/>
  <c r="U497" i="1"/>
  <c r="U496" i="1"/>
  <c r="U495" i="1"/>
  <c r="U494" i="1"/>
  <c r="U493" i="1"/>
  <c r="U491" i="1"/>
  <c r="U489" i="1"/>
  <c r="U488" i="1"/>
  <c r="U112" i="1"/>
  <c r="U111" i="1"/>
  <c r="U108" i="1"/>
  <c r="U104" i="1"/>
  <c r="U103" i="1"/>
  <c r="U100" i="1"/>
  <c r="U88" i="1"/>
  <c r="U82" i="1"/>
  <c r="U76" i="1"/>
  <c r="T1164" i="1"/>
  <c r="T1160" i="1"/>
  <c r="T1158" i="1"/>
  <c r="T1144" i="1"/>
  <c r="T1105" i="1"/>
  <c r="T1044" i="1"/>
  <c r="T1043" i="1"/>
  <c r="T1042" i="1"/>
  <c r="T1040" i="1"/>
  <c r="T1038" i="1"/>
  <c r="T1037" i="1"/>
  <c r="T979" i="1"/>
  <c r="T969" i="1"/>
  <c r="T963" i="1"/>
  <c r="T954" i="1"/>
  <c r="T952" i="1"/>
  <c r="T951" i="1"/>
  <c r="T948" i="1"/>
  <c r="T947" i="1"/>
  <c r="T946" i="1"/>
  <c r="T945" i="1"/>
  <c r="T944" i="1"/>
  <c r="T943" i="1"/>
  <c r="T941" i="1"/>
  <c r="T940" i="1"/>
  <c r="T939" i="1"/>
  <c r="T938" i="1"/>
  <c r="T937" i="1"/>
  <c r="T936" i="1"/>
  <c r="T934" i="1"/>
  <c r="T933" i="1"/>
  <c r="T932" i="1"/>
  <c r="T931" i="1"/>
  <c r="T930" i="1"/>
  <c r="T929" i="1"/>
  <c r="T928" i="1"/>
  <c r="T927" i="1"/>
  <c r="T926" i="1"/>
  <c r="T925" i="1"/>
  <c r="T924" i="1"/>
  <c r="T923" i="1"/>
  <c r="T922" i="1"/>
  <c r="T921" i="1"/>
  <c r="T920" i="1"/>
  <c r="T919" i="1"/>
  <c r="T918" i="1"/>
  <c r="T917" i="1"/>
  <c r="T916" i="1"/>
  <c r="T915" i="1"/>
  <c r="T913" i="1"/>
  <c r="T912" i="1"/>
  <c r="T911" i="1"/>
  <c r="T910" i="1"/>
  <c r="T909" i="1"/>
  <c r="T908" i="1"/>
  <c r="T907" i="1"/>
  <c r="T905" i="1"/>
  <c r="T904" i="1"/>
  <c r="T903" i="1"/>
  <c r="T902" i="1"/>
  <c r="T901" i="1"/>
  <c r="T900" i="1"/>
  <c r="T899" i="1"/>
  <c r="T898" i="1"/>
  <c r="T897" i="1"/>
  <c r="T896" i="1"/>
  <c r="T895" i="1"/>
  <c r="T844" i="1"/>
  <c r="T842" i="1"/>
  <c r="T841" i="1"/>
  <c r="T840" i="1"/>
  <c r="T839" i="1"/>
  <c r="T838" i="1"/>
  <c r="T837" i="1"/>
  <c r="T836" i="1"/>
  <c r="T835" i="1"/>
  <c r="T834" i="1"/>
  <c r="T833" i="1"/>
  <c r="T832" i="1"/>
  <c r="T831" i="1"/>
  <c r="T829" i="1"/>
  <c r="T828" i="1"/>
  <c r="T827" i="1"/>
  <c r="T826" i="1"/>
  <c r="T782" i="1"/>
  <c r="T780" i="1"/>
  <c r="T776" i="1"/>
  <c r="T775" i="1"/>
  <c r="T774" i="1"/>
  <c r="T772" i="1"/>
  <c r="T757" i="1"/>
  <c r="T728" i="1"/>
  <c r="T656" i="1"/>
  <c r="T653" i="1"/>
  <c r="T640" i="1"/>
  <c r="T639" i="1"/>
  <c r="T633" i="1"/>
  <c r="T632" i="1"/>
  <c r="T631" i="1"/>
  <c r="T625" i="1"/>
  <c r="T624" i="1"/>
  <c r="T623" i="1"/>
  <c r="T622" i="1"/>
  <c r="T621" i="1"/>
  <c r="T620" i="1"/>
  <c r="T619" i="1"/>
  <c r="T618" i="1"/>
  <c r="T617" i="1"/>
  <c r="T616" i="1"/>
  <c r="T614" i="1"/>
  <c r="T613" i="1"/>
  <c r="T612" i="1"/>
  <c r="T611" i="1"/>
  <c r="T610" i="1"/>
  <c r="T609" i="1"/>
  <c r="T608" i="1"/>
  <c r="T607" i="1"/>
  <c r="T606" i="1"/>
  <c r="T605" i="1"/>
  <c r="T604" i="1"/>
  <c r="T603" i="1"/>
  <c r="T602" i="1"/>
  <c r="T601" i="1"/>
  <c r="T599" i="1"/>
  <c r="T597" i="1"/>
  <c r="T596" i="1"/>
  <c r="T595" i="1"/>
  <c r="T594" i="1"/>
  <c r="T593" i="1"/>
  <c r="T592" i="1"/>
  <c r="T591" i="1"/>
  <c r="T590" i="1"/>
  <c r="T589" i="1"/>
  <c r="T588" i="1"/>
  <c r="T587" i="1"/>
  <c r="T586" i="1"/>
  <c r="T584" i="1"/>
  <c r="T583" i="1"/>
  <c r="T582" i="1"/>
  <c r="T581" i="1"/>
  <c r="T580" i="1"/>
  <c r="T579" i="1"/>
  <c r="T578" i="1"/>
  <c r="T576" i="1"/>
  <c r="T575" i="1"/>
  <c r="T574" i="1"/>
  <c r="T573" i="1"/>
  <c r="T572" i="1"/>
  <c r="T571" i="1"/>
  <c r="T570" i="1"/>
  <c r="T569" i="1"/>
  <c r="T568" i="1"/>
  <c r="T567" i="1"/>
  <c r="T566" i="1"/>
  <c r="T565" i="1"/>
  <c r="T564" i="1"/>
  <c r="T563" i="1"/>
  <c r="T562" i="1"/>
  <c r="T561" i="1"/>
  <c r="T560" i="1"/>
  <c r="T559" i="1"/>
  <c r="T558" i="1"/>
  <c r="T557" i="1"/>
  <c r="T556" i="1"/>
  <c r="T555" i="1"/>
  <c r="T554" i="1"/>
  <c r="T553" i="1"/>
  <c r="T552" i="1"/>
  <c r="T551" i="1"/>
  <c r="T550" i="1"/>
  <c r="T549" i="1"/>
  <c r="T548" i="1"/>
  <c r="T547" i="1"/>
  <c r="T546" i="1"/>
  <c r="T545" i="1"/>
  <c r="T544" i="1"/>
  <c r="T543" i="1"/>
  <c r="T542" i="1"/>
  <c r="T541" i="1"/>
  <c r="T540" i="1"/>
  <c r="T539" i="1"/>
  <c r="T538" i="1"/>
  <c r="T537" i="1"/>
  <c r="T536" i="1"/>
  <c r="T535" i="1"/>
  <c r="T534" i="1"/>
  <c r="T533" i="1"/>
  <c r="T501" i="1"/>
  <c r="T500" i="1"/>
  <c r="T499" i="1"/>
  <c r="T498" i="1"/>
  <c r="T497" i="1"/>
  <c r="T496" i="1"/>
  <c r="T495" i="1"/>
  <c r="T494" i="1"/>
  <c r="T493" i="1"/>
  <c r="T492" i="1"/>
  <c r="T491" i="1"/>
  <c r="T490" i="1"/>
  <c r="T489" i="1"/>
  <c r="T488" i="1"/>
  <c r="T112" i="1"/>
  <c r="T111" i="1"/>
  <c r="T108" i="1"/>
  <c r="T106" i="1"/>
  <c r="T105" i="1"/>
  <c r="T103" i="1"/>
  <c r="T100" i="1"/>
  <c r="T88" i="1"/>
  <c r="T85" i="1"/>
  <c r="T82" i="1"/>
  <c r="T76" i="1"/>
  <c r="S1164" i="1"/>
  <c r="S1160" i="1"/>
  <c r="S1158" i="1"/>
  <c r="S1144" i="1"/>
  <c r="S1105" i="1"/>
  <c r="S969" i="1"/>
  <c r="S952" i="1"/>
  <c r="S951" i="1"/>
  <c r="S948" i="1"/>
  <c r="S947" i="1"/>
  <c r="S946" i="1"/>
  <c r="S945" i="1"/>
  <c r="S944" i="1"/>
  <c r="S940" i="1"/>
  <c r="S936" i="1"/>
  <c r="S934" i="1"/>
  <c r="S926" i="1"/>
  <c r="S924" i="1"/>
  <c r="S922" i="1"/>
  <c r="S921" i="1"/>
  <c r="S920" i="1"/>
  <c r="S919" i="1"/>
  <c r="S918" i="1"/>
  <c r="S917" i="1"/>
  <c r="S916" i="1"/>
  <c r="S913" i="1"/>
  <c r="S912" i="1"/>
  <c r="S911" i="1"/>
  <c r="S910" i="1"/>
  <c r="S909" i="1"/>
  <c r="S908" i="1"/>
  <c r="S905" i="1"/>
  <c r="S903" i="1"/>
  <c r="S902" i="1"/>
  <c r="S900" i="1"/>
  <c r="S899" i="1"/>
  <c r="S898" i="1"/>
  <c r="S897" i="1"/>
  <c r="S895" i="1"/>
  <c r="S844" i="1"/>
  <c r="S842" i="1"/>
  <c r="S841" i="1"/>
  <c r="S838" i="1"/>
  <c r="S833" i="1"/>
  <c r="S832" i="1"/>
  <c r="S831" i="1"/>
  <c r="S827" i="1"/>
  <c r="S782" i="1"/>
  <c r="S780" i="1"/>
  <c r="S776" i="1"/>
  <c r="S775" i="1"/>
  <c r="S774" i="1"/>
  <c r="S772" i="1"/>
  <c r="S757" i="1"/>
  <c r="S728" i="1"/>
  <c r="S656" i="1"/>
  <c r="S653" i="1"/>
  <c r="S640" i="1"/>
  <c r="S639" i="1"/>
  <c r="S633" i="1"/>
  <c r="S632" i="1"/>
  <c r="S631" i="1"/>
  <c r="S625" i="1"/>
  <c r="S624" i="1"/>
  <c r="S622" i="1"/>
  <c r="S621" i="1"/>
  <c r="S620" i="1"/>
  <c r="S619" i="1"/>
  <c r="S618" i="1"/>
  <c r="S617" i="1"/>
  <c r="S616" i="1"/>
  <c r="S614" i="1"/>
  <c r="S613" i="1"/>
  <c r="S611" i="1"/>
  <c r="S610" i="1"/>
  <c r="S609" i="1"/>
  <c r="S608" i="1"/>
  <c r="S606" i="1"/>
  <c r="S599" i="1"/>
  <c r="S596" i="1"/>
  <c r="S595" i="1"/>
  <c r="S594" i="1"/>
  <c r="S593" i="1"/>
  <c r="S592" i="1"/>
  <c r="S591" i="1"/>
  <c r="S589" i="1"/>
  <c r="S588" i="1"/>
  <c r="S587" i="1"/>
  <c r="S586" i="1"/>
  <c r="S584" i="1"/>
  <c r="S583" i="1"/>
  <c r="S581" i="1"/>
  <c r="S579" i="1"/>
  <c r="S578" i="1"/>
  <c r="S576" i="1"/>
  <c r="S575" i="1"/>
  <c r="S571" i="1"/>
  <c r="S570" i="1"/>
  <c r="S569" i="1"/>
  <c r="S568" i="1"/>
  <c r="S567" i="1"/>
  <c r="S565" i="1"/>
  <c r="S564" i="1"/>
  <c r="S561" i="1"/>
  <c r="S560" i="1"/>
  <c r="S559" i="1"/>
  <c r="S558" i="1"/>
  <c r="S557" i="1"/>
  <c r="S556" i="1"/>
  <c r="S554" i="1"/>
  <c r="S553" i="1"/>
  <c r="S552" i="1"/>
  <c r="S551" i="1"/>
  <c r="S550" i="1"/>
  <c r="S548" i="1"/>
  <c r="S547" i="1"/>
  <c r="S546" i="1"/>
  <c r="S545" i="1"/>
  <c r="S544" i="1"/>
  <c r="S542" i="1"/>
  <c r="S541" i="1"/>
  <c r="S540" i="1"/>
  <c r="S539" i="1"/>
  <c r="S538" i="1"/>
  <c r="S537" i="1"/>
  <c r="S535" i="1"/>
  <c r="S534" i="1"/>
  <c r="S500" i="1"/>
  <c r="S499" i="1"/>
  <c r="S498" i="1"/>
  <c r="S496" i="1"/>
  <c r="S495" i="1"/>
  <c r="S494" i="1"/>
  <c r="S493" i="1"/>
  <c r="S489" i="1"/>
  <c r="S488" i="1"/>
  <c r="S112" i="1"/>
  <c r="S111" i="1"/>
  <c r="S108" i="1"/>
  <c r="S103" i="1"/>
  <c r="S100" i="1"/>
  <c r="S98" i="1"/>
  <c r="S97" i="1"/>
  <c r="S90" i="1"/>
  <c r="S88" i="1"/>
  <c r="S84" i="1"/>
  <c r="S83" i="1"/>
  <c r="S82" i="1"/>
  <c r="S76" i="1"/>
  <c r="R1164" i="1"/>
  <c r="R1160" i="1"/>
  <c r="R1158" i="1"/>
  <c r="R1105" i="1"/>
  <c r="R1044" i="1"/>
  <c r="R1043" i="1"/>
  <c r="R1042" i="1"/>
  <c r="R1040" i="1"/>
  <c r="R1039" i="1"/>
  <c r="R1038" i="1"/>
  <c r="R1037" i="1"/>
  <c r="R979" i="1"/>
  <c r="R969" i="1"/>
  <c r="R963" i="1"/>
  <c r="R954" i="1"/>
  <c r="R952" i="1"/>
  <c r="R947" i="1"/>
  <c r="R946" i="1"/>
  <c r="R945" i="1"/>
  <c r="R944" i="1"/>
  <c r="R943" i="1"/>
  <c r="R941" i="1"/>
  <c r="R940" i="1"/>
  <c r="R939" i="1"/>
  <c r="R938" i="1"/>
  <c r="R937" i="1"/>
  <c r="R936" i="1"/>
  <c r="R934" i="1"/>
  <c r="R933" i="1"/>
  <c r="R932" i="1"/>
  <c r="R931" i="1"/>
  <c r="R930" i="1"/>
  <c r="R929" i="1"/>
  <c r="R928" i="1"/>
  <c r="R927" i="1"/>
  <c r="R926" i="1"/>
  <c r="R925" i="1"/>
  <c r="R924" i="1"/>
  <c r="R923" i="1"/>
  <c r="R922" i="1"/>
  <c r="R921" i="1"/>
  <c r="R920" i="1"/>
  <c r="R919" i="1"/>
  <c r="R918" i="1"/>
  <c r="R917" i="1"/>
  <c r="R916" i="1"/>
  <c r="R914" i="1"/>
  <c r="R913" i="1"/>
  <c r="R910" i="1"/>
  <c r="R909" i="1"/>
  <c r="R908" i="1"/>
  <c r="R907" i="1"/>
  <c r="R905" i="1"/>
  <c r="R904" i="1"/>
  <c r="R903" i="1"/>
  <c r="R902" i="1"/>
  <c r="R901" i="1"/>
  <c r="R900" i="1"/>
  <c r="R899" i="1"/>
  <c r="R897" i="1"/>
  <c r="R896" i="1"/>
  <c r="R895" i="1"/>
  <c r="R870" i="1"/>
  <c r="R842" i="1"/>
  <c r="R841" i="1"/>
  <c r="R840" i="1"/>
  <c r="R837" i="1"/>
  <c r="R836" i="1"/>
  <c r="R835" i="1"/>
  <c r="R834" i="1"/>
  <c r="R829" i="1"/>
  <c r="R828" i="1"/>
  <c r="R826" i="1"/>
  <c r="R782" i="1"/>
  <c r="R780" i="1"/>
  <c r="R776" i="1"/>
  <c r="R775" i="1"/>
  <c r="R774" i="1"/>
  <c r="R772" i="1"/>
  <c r="R757" i="1"/>
  <c r="R728" i="1"/>
  <c r="R656" i="1"/>
  <c r="R653" i="1"/>
  <c r="R625" i="1"/>
  <c r="R624" i="1"/>
  <c r="R623" i="1"/>
  <c r="R622" i="1"/>
  <c r="R621" i="1"/>
  <c r="R620" i="1"/>
  <c r="R619" i="1"/>
  <c r="R618" i="1"/>
  <c r="R617" i="1"/>
  <c r="R616" i="1"/>
  <c r="R614" i="1"/>
  <c r="R613" i="1"/>
  <c r="R612" i="1"/>
  <c r="R611" i="1"/>
  <c r="R610" i="1"/>
  <c r="R609" i="1"/>
  <c r="R608" i="1"/>
  <c r="R607" i="1"/>
  <c r="R606" i="1"/>
  <c r="R605" i="1"/>
  <c r="R604" i="1"/>
  <c r="R603" i="1"/>
  <c r="R602" i="1"/>
  <c r="R601" i="1"/>
  <c r="R598" i="1"/>
  <c r="R597" i="1"/>
  <c r="R595" i="1"/>
  <c r="R594" i="1"/>
  <c r="R593" i="1"/>
  <c r="R590" i="1"/>
  <c r="R589" i="1"/>
  <c r="R588" i="1"/>
  <c r="R587" i="1"/>
  <c r="R586" i="1"/>
  <c r="R584" i="1"/>
  <c r="R583" i="1"/>
  <c r="R582" i="1"/>
  <c r="R581" i="1"/>
  <c r="R580" i="1"/>
  <c r="R579" i="1"/>
  <c r="R578" i="1"/>
  <c r="R576" i="1"/>
  <c r="R575" i="1"/>
  <c r="R574" i="1"/>
  <c r="R573" i="1"/>
  <c r="R572" i="1"/>
  <c r="R571" i="1"/>
  <c r="R570" i="1"/>
  <c r="R569" i="1"/>
  <c r="R568" i="1"/>
  <c r="R567" i="1"/>
  <c r="R563" i="1"/>
  <c r="R562" i="1"/>
  <c r="R561" i="1"/>
  <c r="R559" i="1"/>
  <c r="R558" i="1"/>
  <c r="R557" i="1"/>
  <c r="R556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0" i="1"/>
  <c r="R537" i="1"/>
  <c r="R536" i="1"/>
  <c r="R535" i="1"/>
  <c r="R534" i="1"/>
  <c r="R533" i="1"/>
  <c r="R500" i="1"/>
  <c r="R492" i="1"/>
  <c r="R490" i="1"/>
  <c r="R112" i="1"/>
  <c r="R108" i="1"/>
  <c r="R107" i="1"/>
  <c r="R105" i="1"/>
  <c r="R104" i="1"/>
  <c r="R103" i="1"/>
  <c r="R100" i="1"/>
  <c r="R88" i="1"/>
  <c r="Q1168" i="1"/>
  <c r="Q1160" i="1"/>
  <c r="Q1158" i="1"/>
  <c r="Q1144" i="1"/>
  <c r="Q1120" i="1"/>
  <c r="Q1105" i="1"/>
  <c r="Q1083" i="1"/>
  <c r="Q1062" i="1"/>
  <c r="Q1055" i="1"/>
  <c r="Q1046" i="1"/>
  <c r="Q1045" i="1"/>
  <c r="Q1041" i="1"/>
  <c r="Q1027" i="1"/>
  <c r="Q1025" i="1"/>
  <c r="Q1024" i="1"/>
  <c r="Q1023" i="1"/>
  <c r="Q1022" i="1"/>
  <c r="Q1021" i="1"/>
  <c r="Q1020" i="1"/>
  <c r="Q1019" i="1"/>
  <c r="Q1018" i="1"/>
  <c r="Q1017" i="1"/>
  <c r="Q1016" i="1"/>
  <c r="Q1015" i="1"/>
  <c r="Q1014" i="1"/>
  <c r="Q1013" i="1"/>
  <c r="Q1012" i="1"/>
  <c r="Q1011" i="1"/>
  <c r="Q1010" i="1"/>
  <c r="Q1009" i="1"/>
  <c r="Q1008" i="1"/>
  <c r="Q1007" i="1"/>
  <c r="Q1006" i="1"/>
  <c r="Q1005" i="1"/>
  <c r="Q1004" i="1"/>
  <c r="Q1003" i="1"/>
  <c r="Q1002" i="1"/>
  <c r="Q1001" i="1"/>
  <c r="Q1000" i="1"/>
  <c r="Q999" i="1"/>
  <c r="Q998" i="1"/>
  <c r="Q997" i="1"/>
  <c r="Q996" i="1"/>
  <c r="Q993" i="1"/>
  <c r="Q992" i="1"/>
  <c r="Q991" i="1"/>
  <c r="Q990" i="1"/>
  <c r="Q989" i="1"/>
  <c r="Q988" i="1"/>
  <c r="Q987" i="1"/>
  <c r="Q986" i="1"/>
  <c r="Q985" i="1"/>
  <c r="Q984" i="1"/>
  <c r="Q983" i="1"/>
  <c r="Q981" i="1"/>
  <c r="Q980" i="1"/>
  <c r="Q978" i="1"/>
  <c r="Q977" i="1"/>
  <c r="Q976" i="1"/>
  <c r="Q975" i="1"/>
  <c r="Q973" i="1"/>
  <c r="Q972" i="1"/>
  <c r="Q971" i="1"/>
  <c r="Q970" i="1"/>
  <c r="Q969" i="1"/>
  <c r="Q968" i="1"/>
  <c r="Q967" i="1"/>
  <c r="Q966" i="1"/>
  <c r="Q965" i="1"/>
  <c r="Q964" i="1"/>
  <c r="Q962" i="1"/>
  <c r="Q961" i="1"/>
  <c r="Q960" i="1"/>
  <c r="Q958" i="1"/>
  <c r="Q956" i="1"/>
  <c r="Q955" i="1"/>
  <c r="Q952" i="1"/>
  <c r="Q951" i="1"/>
  <c r="Q948" i="1"/>
  <c r="Q947" i="1"/>
  <c r="Q946" i="1"/>
  <c r="Q945" i="1"/>
  <c r="Q944" i="1"/>
  <c r="Q940" i="1"/>
  <c r="Q936" i="1"/>
  <c r="Q934" i="1"/>
  <c r="Q926" i="1"/>
  <c r="Q924" i="1"/>
  <c r="Q922" i="1"/>
  <c r="Q921" i="1"/>
  <c r="Q920" i="1"/>
  <c r="Q919" i="1"/>
  <c r="Q918" i="1"/>
  <c r="Q917" i="1"/>
  <c r="Q916" i="1"/>
  <c r="Q913" i="1"/>
  <c r="Q912" i="1"/>
  <c r="Q910" i="1"/>
  <c r="Q909" i="1"/>
  <c r="Q905" i="1"/>
  <c r="Q903" i="1"/>
  <c r="Q902" i="1"/>
  <c r="Q900" i="1"/>
  <c r="Q898" i="1"/>
  <c r="Q897" i="1"/>
  <c r="Q895" i="1"/>
  <c r="Q869" i="1"/>
  <c r="Q868" i="1"/>
  <c r="Q864" i="1"/>
  <c r="Q863" i="1"/>
  <c r="Q862" i="1"/>
  <c r="Q861" i="1"/>
  <c r="Q860" i="1"/>
  <c r="Q859" i="1"/>
  <c r="Q858" i="1"/>
  <c r="Q857" i="1"/>
  <c r="Q856" i="1"/>
  <c r="Q855" i="1"/>
  <c r="Q854" i="1"/>
  <c r="Q853" i="1"/>
  <c r="Q852" i="1"/>
  <c r="Q849" i="1"/>
  <c r="Q848" i="1"/>
  <c r="Q847" i="1"/>
  <c r="Q846" i="1"/>
  <c r="Q845" i="1"/>
  <c r="Q844" i="1"/>
  <c r="Q842" i="1"/>
  <c r="Q841" i="1"/>
  <c r="Q838" i="1"/>
  <c r="Q833" i="1"/>
  <c r="Q832" i="1"/>
  <c r="Q831" i="1"/>
  <c r="Q827" i="1"/>
  <c r="Q776" i="1"/>
  <c r="Q775" i="1"/>
  <c r="Q774" i="1"/>
  <c r="Q757" i="1"/>
  <c r="Q728" i="1"/>
  <c r="Q656" i="1"/>
  <c r="Q653" i="1"/>
  <c r="Q640" i="1"/>
  <c r="Q639" i="1"/>
  <c r="Q633" i="1"/>
  <c r="Q632" i="1"/>
  <c r="Q631" i="1"/>
  <c r="Q624" i="1"/>
  <c r="Q622" i="1"/>
  <c r="Q621" i="1"/>
  <c r="Q620" i="1"/>
  <c r="Q619" i="1"/>
  <c r="Q618" i="1"/>
  <c r="Q617" i="1"/>
  <c r="Q616" i="1"/>
  <c r="Q614" i="1"/>
  <c r="Q613" i="1"/>
  <c r="Q611" i="1"/>
  <c r="Q610" i="1"/>
  <c r="Q609" i="1"/>
  <c r="Q608" i="1"/>
  <c r="Q606" i="1"/>
  <c r="Q599" i="1"/>
  <c r="Q596" i="1"/>
  <c r="Q595" i="1"/>
  <c r="Q594" i="1"/>
  <c r="Q592" i="1"/>
  <c r="Q591" i="1"/>
  <c r="Q589" i="1"/>
  <c r="Q588" i="1"/>
  <c r="Q587" i="1"/>
  <c r="Q586" i="1"/>
  <c r="Q584" i="1"/>
  <c r="Q583" i="1"/>
  <c r="Q581" i="1"/>
  <c r="Q579" i="1"/>
  <c r="Q576" i="1"/>
  <c r="Q571" i="1"/>
  <c r="Q570" i="1"/>
  <c r="Q569" i="1"/>
  <c r="Q568" i="1"/>
  <c r="Q567" i="1"/>
  <c r="Q566" i="1"/>
  <c r="Q564" i="1"/>
  <c r="Q561" i="1"/>
  <c r="Q560" i="1"/>
  <c r="Q559" i="1"/>
  <c r="Q558" i="1"/>
  <c r="Q557" i="1"/>
  <c r="Q556" i="1"/>
  <c r="Q554" i="1"/>
  <c r="Q553" i="1"/>
  <c r="Q552" i="1"/>
  <c r="Q548" i="1"/>
  <c r="Q547" i="1"/>
  <c r="Q546" i="1"/>
  <c r="Q545" i="1"/>
  <c r="Q544" i="1"/>
  <c r="Q542" i="1"/>
  <c r="Q541" i="1"/>
  <c r="Q540" i="1"/>
  <c r="Q539" i="1"/>
  <c r="Q538" i="1"/>
  <c r="Q537" i="1"/>
  <c r="Q535" i="1"/>
  <c r="Q534" i="1"/>
  <c r="Q533" i="1"/>
  <c r="Q500" i="1"/>
  <c r="Q499" i="1"/>
  <c r="Q498" i="1"/>
  <c r="Q496" i="1"/>
  <c r="Q495" i="1"/>
  <c r="Q494" i="1"/>
  <c r="Q489" i="1"/>
  <c r="Q488" i="1"/>
  <c r="Q447" i="1"/>
  <c r="Q112" i="1"/>
  <c r="Q111" i="1"/>
  <c r="Q109" i="1"/>
  <c r="Q108" i="1"/>
  <c r="Q103" i="1"/>
  <c r="Q100" i="1"/>
  <c r="Q98" i="1"/>
  <c r="Q97" i="1"/>
  <c r="Q90" i="1"/>
  <c r="Q88" i="1"/>
  <c r="Q84" i="1"/>
  <c r="Q83" i="1"/>
  <c r="Q76" i="1"/>
  <c r="O1164" i="1"/>
  <c r="O1160" i="1"/>
  <c r="O1158" i="1"/>
  <c r="O1144" i="1"/>
  <c r="O1105" i="1"/>
  <c r="O1044" i="1"/>
  <c r="O1043" i="1"/>
  <c r="O1042" i="1"/>
  <c r="O1040" i="1"/>
  <c r="O1039" i="1"/>
  <c r="O1038" i="1"/>
  <c r="O1037" i="1"/>
  <c r="O979" i="1"/>
  <c r="O969" i="1"/>
  <c r="O963" i="1"/>
  <c r="O954" i="1"/>
  <c r="O952" i="1"/>
  <c r="O951" i="1"/>
  <c r="O948" i="1"/>
  <c r="O947" i="1"/>
  <c r="O946" i="1"/>
  <c r="O945" i="1"/>
  <c r="O944" i="1"/>
  <c r="O943" i="1"/>
  <c r="O941" i="1"/>
  <c r="O940" i="1"/>
  <c r="O939" i="1"/>
  <c r="O938" i="1"/>
  <c r="O937" i="1"/>
  <c r="O936" i="1"/>
  <c r="O934" i="1"/>
  <c r="O933" i="1"/>
  <c r="O932" i="1"/>
  <c r="O931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5" i="1"/>
  <c r="O904" i="1"/>
  <c r="O903" i="1"/>
  <c r="O902" i="1"/>
  <c r="O901" i="1"/>
  <c r="O900" i="1"/>
  <c r="O898" i="1"/>
  <c r="O897" i="1"/>
  <c r="O896" i="1"/>
  <c r="O895" i="1"/>
  <c r="O870" i="1"/>
  <c r="O844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29" i="1"/>
  <c r="O828" i="1"/>
  <c r="O827" i="1"/>
  <c r="O826" i="1"/>
  <c r="O782" i="1"/>
  <c r="O780" i="1"/>
  <c r="O776" i="1"/>
  <c r="O775" i="1"/>
  <c r="O774" i="1"/>
  <c r="O772" i="1"/>
  <c r="O757" i="1"/>
  <c r="O728" i="1"/>
  <c r="O656" i="1"/>
  <c r="O653" i="1"/>
  <c r="O640" i="1"/>
  <c r="O639" i="1"/>
  <c r="O633" i="1"/>
  <c r="O632" i="1"/>
  <c r="O631" i="1"/>
  <c r="O625" i="1"/>
  <c r="O624" i="1"/>
  <c r="O623" i="1"/>
  <c r="O622" i="1"/>
  <c r="O621" i="1"/>
  <c r="O620" i="1"/>
  <c r="O619" i="1"/>
  <c r="O618" i="1"/>
  <c r="O617" i="1"/>
  <c r="O616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4" i="1"/>
  <c r="O583" i="1"/>
  <c r="O582" i="1"/>
  <c r="O581" i="1"/>
  <c r="O580" i="1"/>
  <c r="O579" i="1"/>
  <c r="O578" i="1"/>
  <c r="O576" i="1"/>
  <c r="O575" i="1"/>
  <c r="O574" i="1"/>
  <c r="O573" i="1"/>
  <c r="O572" i="1"/>
  <c r="O571" i="1"/>
  <c r="O570" i="1"/>
  <c r="O569" i="1"/>
  <c r="O568" i="1"/>
  <c r="O567" i="1"/>
  <c r="O566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112" i="1"/>
  <c r="O111" i="1"/>
  <c r="O110" i="1"/>
  <c r="O108" i="1"/>
  <c r="O107" i="1"/>
  <c r="O106" i="1"/>
  <c r="O105" i="1"/>
  <c r="O104" i="1"/>
  <c r="O103" i="1"/>
  <c r="O100" i="1"/>
  <c r="O89" i="1"/>
  <c r="O88" i="1"/>
  <c r="O82" i="1"/>
  <c r="O71" i="1"/>
  <c r="N1164" i="1"/>
  <c r="N1160" i="1"/>
  <c r="N1158" i="1"/>
  <c r="N1144" i="1"/>
  <c r="N1105" i="1"/>
  <c r="N1044" i="1"/>
  <c r="N1043" i="1"/>
  <c r="N1042" i="1"/>
  <c r="N1040" i="1"/>
  <c r="N1039" i="1"/>
  <c r="N1038" i="1"/>
  <c r="N1037" i="1"/>
  <c r="N979" i="1"/>
  <c r="N969" i="1"/>
  <c r="N963" i="1"/>
  <c r="N954" i="1"/>
  <c r="N952" i="1"/>
  <c r="N951" i="1"/>
  <c r="N948" i="1"/>
  <c r="N947" i="1"/>
  <c r="N946" i="1"/>
  <c r="N945" i="1"/>
  <c r="N944" i="1"/>
  <c r="N943" i="1"/>
  <c r="N941" i="1"/>
  <c r="N940" i="1"/>
  <c r="N939" i="1"/>
  <c r="N938" i="1"/>
  <c r="N937" i="1"/>
  <c r="N936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5" i="1"/>
  <c r="N904" i="1"/>
  <c r="N903" i="1"/>
  <c r="N902" i="1"/>
  <c r="N901" i="1"/>
  <c r="N900" i="1"/>
  <c r="N898" i="1"/>
  <c r="N897" i="1"/>
  <c r="N896" i="1"/>
  <c r="N895" i="1"/>
  <c r="N870" i="1"/>
  <c r="N844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29" i="1"/>
  <c r="N828" i="1"/>
  <c r="N827" i="1"/>
  <c r="N826" i="1"/>
  <c r="N782" i="1"/>
  <c r="N780" i="1"/>
  <c r="N776" i="1"/>
  <c r="N775" i="1"/>
  <c r="N774" i="1"/>
  <c r="N772" i="1"/>
  <c r="N757" i="1"/>
  <c r="N728" i="1"/>
  <c r="N656" i="1"/>
  <c r="N653" i="1"/>
  <c r="N640" i="1"/>
  <c r="N639" i="1"/>
  <c r="N633" i="1"/>
  <c r="N632" i="1"/>
  <c r="N631" i="1"/>
  <c r="N625" i="1"/>
  <c r="N624" i="1"/>
  <c r="N623" i="1"/>
  <c r="N622" i="1"/>
  <c r="N621" i="1"/>
  <c r="N620" i="1"/>
  <c r="N619" i="1"/>
  <c r="N618" i="1"/>
  <c r="N617" i="1"/>
  <c r="N616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4" i="1"/>
  <c r="N583" i="1"/>
  <c r="N582" i="1"/>
  <c r="N581" i="1"/>
  <c r="N580" i="1"/>
  <c r="N579" i="1"/>
  <c r="N576" i="1"/>
  <c r="N575" i="1"/>
  <c r="N574" i="1"/>
  <c r="N573" i="1"/>
  <c r="N572" i="1"/>
  <c r="N571" i="1"/>
  <c r="N570" i="1"/>
  <c r="N569" i="1"/>
  <c r="N568" i="1"/>
  <c r="N567" i="1"/>
  <c r="N566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112" i="1"/>
  <c r="N111" i="1"/>
  <c r="N110" i="1"/>
  <c r="N108" i="1"/>
  <c r="N107" i="1"/>
  <c r="N106" i="1"/>
  <c r="N105" i="1"/>
  <c r="N104" i="1"/>
  <c r="N103" i="1"/>
  <c r="N100" i="1"/>
  <c r="N89" i="1"/>
  <c r="N88" i="1"/>
  <c r="N82" i="1"/>
  <c r="N71" i="1"/>
  <c r="M1164" i="1"/>
  <c r="M1160" i="1"/>
  <c r="M1158" i="1"/>
  <c r="M1144" i="1"/>
  <c r="M1105" i="1"/>
  <c r="M979" i="1"/>
  <c r="M969" i="1"/>
  <c r="M963" i="1"/>
  <c r="M954" i="1"/>
  <c r="M952" i="1"/>
  <c r="M951" i="1"/>
  <c r="M950" i="1"/>
  <c r="M949" i="1"/>
  <c r="M948" i="1"/>
  <c r="M947" i="1"/>
  <c r="M946" i="1"/>
  <c r="M945" i="1"/>
  <c r="M944" i="1"/>
  <c r="M943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5" i="1"/>
  <c r="M904" i="1"/>
  <c r="M903" i="1"/>
  <c r="M902" i="1"/>
  <c r="M901" i="1"/>
  <c r="M900" i="1"/>
  <c r="M899" i="1"/>
  <c r="M898" i="1"/>
  <c r="M897" i="1"/>
  <c r="M896" i="1"/>
  <c r="M895" i="1"/>
  <c r="M844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29" i="1"/>
  <c r="M828" i="1"/>
  <c r="M827" i="1"/>
  <c r="M826" i="1"/>
  <c r="M782" i="1"/>
  <c r="M780" i="1"/>
  <c r="M776" i="1"/>
  <c r="M775" i="1"/>
  <c r="M774" i="1"/>
  <c r="M772" i="1"/>
  <c r="M757" i="1"/>
  <c r="M656" i="1"/>
  <c r="M653" i="1"/>
  <c r="M633" i="1"/>
  <c r="M631" i="1"/>
  <c r="M625" i="1"/>
  <c r="M624" i="1"/>
  <c r="M623" i="1"/>
  <c r="M622" i="1"/>
  <c r="M621" i="1"/>
  <c r="M620" i="1"/>
  <c r="M619" i="1"/>
  <c r="M618" i="1"/>
  <c r="M617" i="1"/>
  <c r="M616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01" i="1"/>
  <c r="M499" i="1"/>
  <c r="M498" i="1"/>
  <c r="M497" i="1"/>
  <c r="M496" i="1"/>
  <c r="M495" i="1"/>
  <c r="M494" i="1"/>
  <c r="M493" i="1"/>
  <c r="M492" i="1"/>
  <c r="M491" i="1"/>
  <c r="M489" i="1"/>
  <c r="M488" i="1"/>
  <c r="M112" i="1"/>
  <c r="M111" i="1"/>
  <c r="M110" i="1"/>
  <c r="M108" i="1"/>
  <c r="M105" i="1"/>
  <c r="M104" i="1"/>
  <c r="M103" i="1"/>
  <c r="M100" i="1"/>
  <c r="M88" i="1"/>
  <c r="M82" i="1"/>
  <c r="M76" i="1"/>
  <c r="L1164" i="1"/>
  <c r="L1160" i="1"/>
  <c r="L1158" i="1"/>
  <c r="L1144" i="1"/>
  <c r="L1105" i="1"/>
  <c r="L1044" i="1"/>
  <c r="L1043" i="1"/>
  <c r="L1042" i="1"/>
  <c r="L1040" i="1"/>
  <c r="L1039" i="1"/>
  <c r="L1038" i="1"/>
  <c r="L1037" i="1"/>
  <c r="L979" i="1"/>
  <c r="L969" i="1"/>
  <c r="L963" i="1"/>
  <c r="L954" i="1"/>
  <c r="L952" i="1"/>
  <c r="L951" i="1"/>
  <c r="L948" i="1"/>
  <c r="L947" i="1"/>
  <c r="L946" i="1"/>
  <c r="L945" i="1"/>
  <c r="L944" i="1"/>
  <c r="L943" i="1"/>
  <c r="L941" i="1"/>
  <c r="L940" i="1"/>
  <c r="L939" i="1"/>
  <c r="L938" i="1"/>
  <c r="L937" i="1"/>
  <c r="L936" i="1"/>
  <c r="L934" i="1"/>
  <c r="L933" i="1"/>
  <c r="L932" i="1"/>
  <c r="L931" i="1"/>
  <c r="L929" i="1"/>
  <c r="L928" i="1"/>
  <c r="L927" i="1"/>
  <c r="L926" i="1"/>
  <c r="L925" i="1"/>
  <c r="L924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5" i="1"/>
  <c r="L904" i="1"/>
  <c r="L903" i="1"/>
  <c r="L902" i="1"/>
  <c r="L901" i="1"/>
  <c r="L900" i="1"/>
  <c r="L899" i="1"/>
  <c r="L898" i="1"/>
  <c r="L897" i="1"/>
  <c r="L896" i="1"/>
  <c r="L895" i="1"/>
  <c r="L870" i="1"/>
  <c r="L844" i="1"/>
  <c r="L842" i="1"/>
  <c r="L841" i="1"/>
  <c r="L840" i="1"/>
  <c r="L839" i="1"/>
  <c r="L838" i="1"/>
  <c r="L837" i="1"/>
  <c r="L836" i="1"/>
  <c r="L835" i="1"/>
  <c r="L834" i="1"/>
  <c r="L833" i="1"/>
  <c r="L832" i="1"/>
  <c r="L831" i="1"/>
  <c r="L829" i="1"/>
  <c r="L828" i="1"/>
  <c r="L827" i="1"/>
  <c r="L826" i="1"/>
  <c r="L782" i="1"/>
  <c r="L780" i="1"/>
  <c r="L776" i="1"/>
  <c r="L775" i="1"/>
  <c r="L774" i="1"/>
  <c r="L772" i="1"/>
  <c r="L757" i="1"/>
  <c r="L728" i="1"/>
  <c r="L656" i="1"/>
  <c r="L653" i="1"/>
  <c r="L640" i="1"/>
  <c r="L639" i="1"/>
  <c r="L633" i="1"/>
  <c r="L632" i="1"/>
  <c r="L631" i="1"/>
  <c r="L625" i="1"/>
  <c r="L624" i="1"/>
  <c r="L623" i="1"/>
  <c r="L622" i="1"/>
  <c r="L621" i="1"/>
  <c r="L620" i="1"/>
  <c r="L619" i="1"/>
  <c r="L618" i="1"/>
  <c r="L617" i="1"/>
  <c r="L616" i="1"/>
  <c r="L614" i="1"/>
  <c r="L613" i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599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4" i="1"/>
  <c r="L583" i="1"/>
  <c r="L582" i="1"/>
  <c r="L581" i="1"/>
  <c r="L580" i="1"/>
  <c r="L579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112" i="1"/>
  <c r="L111" i="1"/>
  <c r="L110" i="1"/>
  <c r="L108" i="1"/>
  <c r="L107" i="1"/>
  <c r="L106" i="1"/>
  <c r="L105" i="1"/>
  <c r="L104" i="1"/>
  <c r="L103" i="1"/>
  <c r="L100" i="1"/>
  <c r="L96" i="1"/>
  <c r="L89" i="1"/>
  <c r="L88" i="1"/>
  <c r="L82" i="1"/>
  <c r="L71" i="1"/>
  <c r="K1164" i="1"/>
  <c r="K1160" i="1"/>
  <c r="K1158" i="1"/>
  <c r="K1144" i="1"/>
  <c r="K1105" i="1"/>
  <c r="K1044" i="1"/>
  <c r="K1043" i="1"/>
  <c r="K1042" i="1"/>
  <c r="K1040" i="1"/>
  <c r="K1039" i="1"/>
  <c r="K1038" i="1"/>
  <c r="K1037" i="1"/>
  <c r="K979" i="1"/>
  <c r="K969" i="1"/>
  <c r="K963" i="1"/>
  <c r="K954" i="1"/>
  <c r="K952" i="1"/>
  <c r="K951" i="1"/>
  <c r="K948" i="1"/>
  <c r="K947" i="1"/>
  <c r="K946" i="1"/>
  <c r="K945" i="1"/>
  <c r="K944" i="1"/>
  <c r="K943" i="1"/>
  <c r="K941" i="1"/>
  <c r="K940" i="1"/>
  <c r="K939" i="1"/>
  <c r="K938" i="1"/>
  <c r="K937" i="1"/>
  <c r="K936" i="1"/>
  <c r="K934" i="1"/>
  <c r="K933" i="1"/>
  <c r="K932" i="1"/>
  <c r="K931" i="1"/>
  <c r="K929" i="1"/>
  <c r="K928" i="1"/>
  <c r="K927" i="1"/>
  <c r="K926" i="1"/>
  <c r="K925" i="1"/>
  <c r="K924" i="1"/>
  <c r="K923" i="1"/>
  <c r="K922" i="1"/>
  <c r="K921" i="1"/>
  <c r="K920" i="1"/>
  <c r="K919" i="1"/>
  <c r="K918" i="1"/>
  <c r="K917" i="1"/>
  <c r="K915" i="1"/>
  <c r="K913" i="1"/>
  <c r="K912" i="1"/>
  <c r="K911" i="1"/>
  <c r="K910" i="1"/>
  <c r="K909" i="1"/>
  <c r="K908" i="1"/>
  <c r="K907" i="1"/>
  <c r="K905" i="1"/>
  <c r="K904" i="1"/>
  <c r="K903" i="1"/>
  <c r="K902" i="1"/>
  <c r="K901" i="1"/>
  <c r="K900" i="1"/>
  <c r="K898" i="1"/>
  <c r="K897" i="1"/>
  <c r="K896" i="1"/>
  <c r="K895" i="1"/>
  <c r="K870" i="1"/>
  <c r="K844" i="1"/>
  <c r="K842" i="1"/>
  <c r="K841" i="1"/>
  <c r="K840" i="1"/>
  <c r="K839" i="1"/>
  <c r="K838" i="1"/>
  <c r="K837" i="1"/>
  <c r="K836" i="1"/>
  <c r="K835" i="1"/>
  <c r="K834" i="1"/>
  <c r="K833" i="1"/>
  <c r="K832" i="1"/>
  <c r="K831" i="1"/>
  <c r="K829" i="1"/>
  <c r="K828" i="1"/>
  <c r="K827" i="1"/>
  <c r="K826" i="1"/>
  <c r="K782" i="1"/>
  <c r="K780" i="1"/>
  <c r="K776" i="1"/>
  <c r="K775" i="1"/>
  <c r="K774" i="1"/>
  <c r="K772" i="1"/>
  <c r="K757" i="1"/>
  <c r="K728" i="1"/>
  <c r="K656" i="1"/>
  <c r="K653" i="1"/>
  <c r="K640" i="1"/>
  <c r="K639" i="1"/>
  <c r="K633" i="1"/>
  <c r="K632" i="1"/>
  <c r="K631" i="1"/>
  <c r="K625" i="1"/>
  <c r="K624" i="1"/>
  <c r="K623" i="1"/>
  <c r="K622" i="1"/>
  <c r="K621" i="1"/>
  <c r="K620" i="1"/>
  <c r="K619" i="1"/>
  <c r="K618" i="1"/>
  <c r="K617" i="1"/>
  <c r="K616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4" i="1"/>
  <c r="K583" i="1"/>
  <c r="K582" i="1"/>
  <c r="K581" i="1"/>
  <c r="K580" i="1"/>
  <c r="K579" i="1"/>
  <c r="K578" i="1"/>
  <c r="K576" i="1"/>
  <c r="K575" i="1"/>
  <c r="K574" i="1"/>
  <c r="K573" i="1"/>
  <c r="K572" i="1"/>
  <c r="K571" i="1"/>
  <c r="K570" i="1"/>
  <c r="K569" i="1"/>
  <c r="K568" i="1"/>
  <c r="K567" i="1"/>
  <c r="K566" i="1"/>
  <c r="K564" i="1"/>
  <c r="K563" i="1"/>
  <c r="K562" i="1"/>
  <c r="K561" i="1"/>
  <c r="K560" i="1"/>
  <c r="K559" i="1"/>
  <c r="K558" i="1"/>
  <c r="K557" i="1"/>
  <c r="K556" i="1"/>
  <c r="K555" i="1"/>
  <c r="K554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01" i="1"/>
  <c r="K500" i="1"/>
  <c r="K499" i="1"/>
  <c r="K498" i="1"/>
  <c r="K497" i="1"/>
  <c r="K496" i="1"/>
  <c r="K495" i="1"/>
  <c r="K494" i="1"/>
  <c r="K493" i="1"/>
  <c r="K492" i="1"/>
  <c r="K491" i="1"/>
  <c r="K490" i="1"/>
  <c r="K489" i="1"/>
  <c r="K488" i="1"/>
  <c r="K487" i="1"/>
  <c r="K112" i="1"/>
  <c r="K111" i="1"/>
  <c r="K110" i="1"/>
  <c r="K108" i="1"/>
  <c r="K107" i="1"/>
  <c r="K106" i="1"/>
  <c r="K105" i="1"/>
  <c r="K104" i="1"/>
  <c r="K103" i="1"/>
  <c r="K100" i="1"/>
  <c r="K89" i="1"/>
  <c r="K88" i="1"/>
  <c r="K82" i="1"/>
  <c r="K71" i="1"/>
  <c r="U1166" i="1"/>
  <c r="U1165" i="1"/>
  <c r="U1163" i="1"/>
  <c r="U1162" i="1"/>
  <c r="U1161" i="1"/>
  <c r="U1159" i="1"/>
  <c r="U1154" i="1"/>
  <c r="U1153" i="1"/>
  <c r="U1145" i="1"/>
  <c r="U1133" i="1"/>
  <c r="U1131" i="1"/>
  <c r="U1130" i="1"/>
  <c r="U1126" i="1"/>
  <c r="U1125" i="1"/>
  <c r="U1124" i="1"/>
  <c r="U1117" i="1"/>
  <c r="U1116" i="1"/>
  <c r="U1115" i="1"/>
  <c r="U1114" i="1"/>
  <c r="U1112" i="1"/>
  <c r="U1111" i="1"/>
  <c r="U1110" i="1"/>
  <c r="U1107" i="1"/>
  <c r="U1106" i="1"/>
  <c r="U1104" i="1"/>
  <c r="U1094" i="1"/>
  <c r="U1093" i="1"/>
  <c r="U1092" i="1"/>
  <c r="U1091" i="1"/>
  <c r="U1079" i="1"/>
  <c r="U1067" i="1"/>
  <c r="U1061" i="1"/>
  <c r="U1060" i="1"/>
  <c r="U1058" i="1"/>
  <c r="U1053" i="1"/>
  <c r="U886" i="1"/>
  <c r="U882" i="1"/>
  <c r="U881" i="1"/>
  <c r="U880" i="1"/>
  <c r="U877" i="1"/>
  <c r="U876" i="1"/>
  <c r="U823" i="1"/>
  <c r="U819" i="1"/>
  <c r="U818" i="1"/>
  <c r="U817" i="1"/>
  <c r="U801" i="1"/>
  <c r="U800" i="1"/>
  <c r="U797" i="1"/>
  <c r="U794" i="1"/>
  <c r="U789" i="1"/>
  <c r="U788" i="1"/>
  <c r="U786" i="1"/>
  <c r="U785" i="1"/>
  <c r="U784" i="1"/>
  <c r="U783" i="1"/>
  <c r="U781" i="1"/>
  <c r="U779" i="1"/>
  <c r="U778" i="1"/>
  <c r="U777" i="1"/>
  <c r="U773" i="1"/>
  <c r="U771" i="1"/>
  <c r="U768" i="1"/>
  <c r="U767" i="1"/>
  <c r="U766" i="1"/>
  <c r="U760" i="1"/>
  <c r="U756" i="1"/>
  <c r="U753" i="1"/>
  <c r="U750" i="1"/>
  <c r="U749" i="1"/>
  <c r="U748" i="1"/>
  <c r="U747" i="1"/>
  <c r="U746" i="1"/>
  <c r="U745" i="1"/>
  <c r="U742" i="1"/>
  <c r="U738" i="1"/>
  <c r="U736" i="1"/>
  <c r="U735" i="1"/>
  <c r="U734" i="1"/>
  <c r="U731" i="1"/>
  <c r="U730" i="1"/>
  <c r="U729" i="1"/>
  <c r="U727" i="1"/>
  <c r="U726" i="1"/>
  <c r="U725" i="1"/>
  <c r="U724" i="1"/>
  <c r="U723" i="1"/>
  <c r="U722" i="1"/>
  <c r="U720" i="1"/>
  <c r="U719" i="1"/>
  <c r="U717" i="1"/>
  <c r="U716" i="1"/>
  <c r="U715" i="1"/>
  <c r="U714" i="1"/>
  <c r="U712" i="1"/>
  <c r="U711" i="1"/>
  <c r="U707" i="1"/>
  <c r="U706" i="1"/>
  <c r="U705" i="1"/>
  <c r="U704" i="1"/>
  <c r="U703" i="1"/>
  <c r="U702" i="1"/>
  <c r="U699" i="1"/>
  <c r="U698" i="1"/>
  <c r="U697" i="1"/>
  <c r="U696" i="1"/>
  <c r="U695" i="1"/>
  <c r="U694" i="1"/>
  <c r="U691" i="1"/>
  <c r="U690" i="1"/>
  <c r="U687" i="1"/>
  <c r="U686" i="1"/>
  <c r="U685" i="1"/>
  <c r="U684" i="1"/>
  <c r="U683" i="1"/>
  <c r="U682" i="1"/>
  <c r="U681" i="1"/>
  <c r="U680" i="1"/>
  <c r="U679" i="1"/>
  <c r="U677" i="1"/>
  <c r="U676" i="1"/>
  <c r="U673" i="1"/>
  <c r="U670" i="1"/>
  <c r="U669" i="1"/>
  <c r="U666" i="1"/>
  <c r="U665" i="1"/>
  <c r="U664" i="1"/>
  <c r="U661" i="1"/>
  <c r="U660" i="1"/>
  <c r="U659" i="1"/>
  <c r="U658" i="1"/>
  <c r="U657" i="1"/>
  <c r="U655" i="1"/>
  <c r="U652" i="1"/>
  <c r="U651" i="1"/>
  <c r="U650" i="1"/>
  <c r="U649" i="1"/>
  <c r="U648" i="1"/>
  <c r="U647" i="1"/>
  <c r="U646" i="1"/>
  <c r="U645" i="1"/>
  <c r="U642" i="1"/>
  <c r="U641" i="1"/>
  <c r="U638" i="1"/>
  <c r="U637" i="1"/>
  <c r="U636" i="1"/>
  <c r="U635" i="1"/>
  <c r="U634" i="1"/>
  <c r="U530" i="1"/>
  <c r="U529" i="1"/>
  <c r="U528" i="1"/>
  <c r="U527" i="1"/>
  <c r="U526" i="1"/>
  <c r="U525" i="1"/>
  <c r="U522" i="1"/>
  <c r="U521" i="1"/>
  <c r="U517" i="1"/>
  <c r="U516" i="1"/>
  <c r="U515" i="1"/>
  <c r="U514" i="1"/>
  <c r="U511" i="1"/>
  <c r="U510" i="1"/>
  <c r="U509" i="1"/>
  <c r="U508" i="1"/>
  <c r="U484" i="1"/>
  <c r="U483" i="1"/>
  <c r="U482" i="1"/>
  <c r="U472" i="1"/>
  <c r="U471" i="1"/>
  <c r="U470" i="1"/>
  <c r="U467" i="1"/>
  <c r="U466" i="1"/>
  <c r="U465" i="1"/>
  <c r="U464" i="1"/>
  <c r="U441" i="1"/>
  <c r="U438" i="1"/>
  <c r="U425" i="1"/>
  <c r="U424" i="1"/>
  <c r="U421" i="1"/>
  <c r="U348" i="1"/>
  <c r="U347" i="1"/>
  <c r="U94" i="1"/>
  <c r="U93" i="1"/>
  <c r="U86" i="1"/>
  <c r="U81" i="1"/>
  <c r="U80" i="1"/>
  <c r="T1166" i="1"/>
  <c r="T1165" i="1"/>
  <c r="T1163" i="1"/>
  <c r="T1162" i="1"/>
  <c r="T1161" i="1"/>
  <c r="T1159" i="1"/>
  <c r="T1154" i="1"/>
  <c r="T1153" i="1"/>
  <c r="T1145" i="1"/>
  <c r="T1133" i="1"/>
  <c r="T1131" i="1"/>
  <c r="T1130" i="1"/>
  <c r="T1126" i="1"/>
  <c r="T1125" i="1"/>
  <c r="T1124" i="1"/>
  <c r="T1117" i="1"/>
  <c r="T1116" i="1"/>
  <c r="T1115" i="1"/>
  <c r="T1114" i="1"/>
  <c r="T1113" i="1"/>
  <c r="T1112" i="1"/>
  <c r="T1111" i="1"/>
  <c r="T1110" i="1"/>
  <c r="T1109" i="1"/>
  <c r="T1108" i="1"/>
  <c r="T1107" i="1"/>
  <c r="T1106" i="1"/>
  <c r="T1104" i="1"/>
  <c r="T1094" i="1"/>
  <c r="T1093" i="1"/>
  <c r="T1092" i="1"/>
  <c r="T1091" i="1"/>
  <c r="T1090" i="1"/>
  <c r="T1079" i="1"/>
  <c r="T1067" i="1"/>
  <c r="T1061" i="1"/>
  <c r="T1060" i="1"/>
  <c r="T1059" i="1"/>
  <c r="T1058" i="1"/>
  <c r="T1054" i="1"/>
  <c r="T1053" i="1"/>
  <c r="T1034" i="1"/>
  <c r="T1033" i="1"/>
  <c r="T1030" i="1"/>
  <c r="T886" i="1"/>
  <c r="T885" i="1"/>
  <c r="T882" i="1"/>
  <c r="T881" i="1"/>
  <c r="T880" i="1"/>
  <c r="T877" i="1"/>
  <c r="T876" i="1"/>
  <c r="T873" i="1"/>
  <c r="T823" i="1"/>
  <c r="T819" i="1"/>
  <c r="T818" i="1"/>
  <c r="T817" i="1"/>
  <c r="T816" i="1"/>
  <c r="T815" i="1"/>
  <c r="T810" i="1"/>
  <c r="T809" i="1"/>
  <c r="T801" i="1"/>
  <c r="T800" i="1"/>
  <c r="T797" i="1"/>
  <c r="T794" i="1"/>
  <c r="T789" i="1"/>
  <c r="T788" i="1"/>
  <c r="T787" i="1"/>
  <c r="T786" i="1"/>
  <c r="T785" i="1"/>
  <c r="T784" i="1"/>
  <c r="T783" i="1"/>
  <c r="T781" i="1"/>
  <c r="T779" i="1"/>
  <c r="T778" i="1"/>
  <c r="T777" i="1"/>
  <c r="T773" i="1"/>
  <c r="T771" i="1"/>
  <c r="T768" i="1"/>
  <c r="T767" i="1"/>
  <c r="T766" i="1"/>
  <c r="T763" i="1"/>
  <c r="T760" i="1"/>
  <c r="T756" i="1"/>
  <c r="T753" i="1"/>
  <c r="T750" i="1"/>
  <c r="T749" i="1"/>
  <c r="T748" i="1"/>
  <c r="T747" i="1"/>
  <c r="T746" i="1"/>
  <c r="T745" i="1"/>
  <c r="T742" i="1"/>
  <c r="T741" i="1"/>
  <c r="T738" i="1"/>
  <c r="T737" i="1"/>
  <c r="T736" i="1"/>
  <c r="T735" i="1"/>
  <c r="T734" i="1"/>
  <c r="T731" i="1"/>
  <c r="T730" i="1"/>
  <c r="T729" i="1"/>
  <c r="T727" i="1"/>
  <c r="T726" i="1"/>
  <c r="T725" i="1"/>
  <c r="T724" i="1"/>
  <c r="T723" i="1"/>
  <c r="T722" i="1"/>
  <c r="T720" i="1"/>
  <c r="T719" i="1"/>
  <c r="T718" i="1"/>
  <c r="T717" i="1"/>
  <c r="T716" i="1"/>
  <c r="T715" i="1"/>
  <c r="T714" i="1"/>
  <c r="T713" i="1"/>
  <c r="T712" i="1"/>
  <c r="T711" i="1"/>
  <c r="T708" i="1"/>
  <c r="T707" i="1"/>
  <c r="T706" i="1"/>
  <c r="T705" i="1"/>
  <c r="T704" i="1"/>
  <c r="T703" i="1"/>
  <c r="T702" i="1"/>
  <c r="T699" i="1"/>
  <c r="T698" i="1"/>
  <c r="T697" i="1"/>
  <c r="T696" i="1"/>
  <c r="T695" i="1"/>
  <c r="T694" i="1"/>
  <c r="T691" i="1"/>
  <c r="T690" i="1"/>
  <c r="T687" i="1"/>
  <c r="T686" i="1"/>
  <c r="T685" i="1"/>
  <c r="T684" i="1"/>
  <c r="T683" i="1"/>
  <c r="T682" i="1"/>
  <c r="T681" i="1"/>
  <c r="T680" i="1"/>
  <c r="T679" i="1"/>
  <c r="T677" i="1"/>
  <c r="T676" i="1"/>
  <c r="T673" i="1"/>
  <c r="T670" i="1"/>
  <c r="T669" i="1"/>
  <c r="T666" i="1"/>
  <c r="T665" i="1"/>
  <c r="T664" i="1"/>
  <c r="T661" i="1"/>
  <c r="T660" i="1"/>
  <c r="T659" i="1"/>
  <c r="T658" i="1"/>
  <c r="T657" i="1"/>
  <c r="T655" i="1"/>
  <c r="T654" i="1"/>
  <c r="T652" i="1"/>
  <c r="T651" i="1"/>
  <c r="T650" i="1"/>
  <c r="T649" i="1"/>
  <c r="T648" i="1"/>
  <c r="T647" i="1"/>
  <c r="T646" i="1"/>
  <c r="T645" i="1"/>
  <c r="T642" i="1"/>
  <c r="T641" i="1"/>
  <c r="T638" i="1"/>
  <c r="T637" i="1"/>
  <c r="T636" i="1"/>
  <c r="T635" i="1"/>
  <c r="T634" i="1"/>
  <c r="T628" i="1"/>
  <c r="T530" i="1"/>
  <c r="T529" i="1"/>
  <c r="T528" i="1"/>
  <c r="T527" i="1"/>
  <c r="T526" i="1"/>
  <c r="T525" i="1"/>
  <c r="T522" i="1"/>
  <c r="T521" i="1"/>
  <c r="T518" i="1"/>
  <c r="T517" i="1"/>
  <c r="T516" i="1"/>
  <c r="T515" i="1"/>
  <c r="T514" i="1"/>
  <c r="T513" i="1"/>
  <c r="T512" i="1"/>
  <c r="T511" i="1"/>
  <c r="T510" i="1"/>
  <c r="T509" i="1"/>
  <c r="T508" i="1"/>
  <c r="T505" i="1"/>
  <c r="T504" i="1"/>
  <c r="T484" i="1"/>
  <c r="T483" i="1"/>
  <c r="T482" i="1"/>
  <c r="T479" i="1"/>
  <c r="T478" i="1"/>
  <c r="T477" i="1"/>
  <c r="T476" i="1"/>
  <c r="T475" i="1"/>
  <c r="T472" i="1"/>
  <c r="T471" i="1"/>
  <c r="T470" i="1"/>
  <c r="T467" i="1"/>
  <c r="T466" i="1"/>
  <c r="T465" i="1"/>
  <c r="T464" i="1"/>
  <c r="T454" i="1"/>
  <c r="T441" i="1"/>
  <c r="T438" i="1"/>
  <c r="T425" i="1"/>
  <c r="T424" i="1"/>
  <c r="T421" i="1"/>
  <c r="T348" i="1"/>
  <c r="T347" i="1"/>
  <c r="T94" i="1"/>
  <c r="T93" i="1"/>
  <c r="T91" i="1"/>
  <c r="T86" i="1"/>
  <c r="T81" i="1"/>
  <c r="T80" i="1"/>
  <c r="T77" i="1"/>
  <c r="T75" i="1"/>
  <c r="T70" i="1"/>
  <c r="S1166" i="1"/>
  <c r="S1165" i="1"/>
  <c r="S1163" i="1"/>
  <c r="S1162" i="1"/>
  <c r="S1161" i="1"/>
  <c r="S1159" i="1"/>
  <c r="S1154" i="1"/>
  <c r="S1153" i="1"/>
  <c r="S1145" i="1"/>
  <c r="S1133" i="1"/>
  <c r="S1131" i="1"/>
  <c r="S1130" i="1"/>
  <c r="S1126" i="1"/>
  <c r="S1125" i="1"/>
  <c r="S1124" i="1"/>
  <c r="S1117" i="1"/>
  <c r="S1116" i="1"/>
  <c r="S1115" i="1"/>
  <c r="S1114" i="1"/>
  <c r="S1113" i="1"/>
  <c r="S1112" i="1"/>
  <c r="S1111" i="1"/>
  <c r="S1110" i="1"/>
  <c r="S1109" i="1"/>
  <c r="S1108" i="1"/>
  <c r="S1107" i="1"/>
  <c r="S1106" i="1"/>
  <c r="S1104" i="1"/>
  <c r="S1094" i="1"/>
  <c r="S1093" i="1"/>
  <c r="S1092" i="1"/>
  <c r="S1091" i="1"/>
  <c r="S1090" i="1"/>
  <c r="S1079" i="1"/>
  <c r="S1067" i="1"/>
  <c r="S1061" i="1"/>
  <c r="S1060" i="1"/>
  <c r="S1059" i="1"/>
  <c r="S1058" i="1"/>
  <c r="S1054" i="1"/>
  <c r="S1053" i="1"/>
  <c r="S886" i="1"/>
  <c r="S882" i="1"/>
  <c r="S881" i="1"/>
  <c r="S880" i="1"/>
  <c r="S877" i="1"/>
  <c r="S876" i="1"/>
  <c r="S823" i="1"/>
  <c r="S819" i="1"/>
  <c r="S818" i="1"/>
  <c r="S817" i="1"/>
  <c r="S816" i="1"/>
  <c r="S815" i="1"/>
  <c r="S810" i="1"/>
  <c r="S801" i="1"/>
  <c r="S800" i="1"/>
  <c r="S797" i="1"/>
  <c r="S794" i="1"/>
  <c r="S789" i="1"/>
  <c r="S788" i="1"/>
  <c r="S787" i="1"/>
  <c r="S786" i="1"/>
  <c r="S785" i="1"/>
  <c r="S784" i="1"/>
  <c r="S783" i="1"/>
  <c r="S781" i="1"/>
  <c r="S779" i="1"/>
  <c r="S778" i="1"/>
  <c r="S777" i="1"/>
  <c r="S773" i="1"/>
  <c r="S771" i="1"/>
  <c r="S768" i="1"/>
  <c r="S767" i="1"/>
  <c r="S766" i="1"/>
  <c r="S760" i="1"/>
  <c r="S756" i="1"/>
  <c r="S753" i="1"/>
  <c r="S750" i="1"/>
  <c r="S749" i="1"/>
  <c r="S748" i="1"/>
  <c r="S747" i="1"/>
  <c r="S746" i="1"/>
  <c r="S745" i="1"/>
  <c r="S742" i="1"/>
  <c r="S741" i="1"/>
  <c r="S738" i="1"/>
  <c r="S737" i="1"/>
  <c r="S736" i="1"/>
  <c r="S735" i="1"/>
  <c r="S734" i="1"/>
  <c r="S731" i="1"/>
  <c r="S730" i="1"/>
  <c r="S729" i="1"/>
  <c r="S727" i="1"/>
  <c r="S726" i="1"/>
  <c r="S725" i="1"/>
  <c r="S724" i="1"/>
  <c r="S723" i="1"/>
  <c r="S722" i="1"/>
  <c r="S720" i="1"/>
  <c r="S719" i="1"/>
  <c r="S718" i="1"/>
  <c r="S717" i="1"/>
  <c r="S716" i="1"/>
  <c r="S715" i="1"/>
  <c r="S714" i="1"/>
  <c r="S713" i="1"/>
  <c r="S712" i="1"/>
  <c r="S711" i="1"/>
  <c r="S708" i="1"/>
  <c r="S707" i="1"/>
  <c r="S706" i="1"/>
  <c r="S705" i="1"/>
  <c r="S704" i="1"/>
  <c r="S703" i="1"/>
  <c r="S702" i="1"/>
  <c r="S699" i="1"/>
  <c r="S698" i="1"/>
  <c r="S697" i="1"/>
  <c r="S696" i="1"/>
  <c r="S695" i="1"/>
  <c r="S694" i="1"/>
  <c r="S691" i="1"/>
  <c r="S690" i="1"/>
  <c r="S687" i="1"/>
  <c r="S686" i="1"/>
  <c r="S685" i="1"/>
  <c r="S684" i="1"/>
  <c r="S683" i="1"/>
  <c r="S682" i="1"/>
  <c r="S681" i="1"/>
  <c r="S680" i="1"/>
  <c r="S679" i="1"/>
  <c r="S677" i="1"/>
  <c r="S676" i="1"/>
  <c r="S673" i="1"/>
  <c r="S670" i="1"/>
  <c r="S669" i="1"/>
  <c r="S666" i="1"/>
  <c r="S665" i="1"/>
  <c r="S664" i="1"/>
  <c r="S661" i="1"/>
  <c r="S660" i="1"/>
  <c r="S659" i="1"/>
  <c r="S658" i="1"/>
  <c r="S657" i="1"/>
  <c r="S654" i="1"/>
  <c r="S652" i="1"/>
  <c r="S651" i="1"/>
  <c r="S650" i="1"/>
  <c r="S649" i="1"/>
  <c r="S648" i="1"/>
  <c r="S647" i="1"/>
  <c r="S646" i="1"/>
  <c r="S645" i="1"/>
  <c r="S642" i="1"/>
  <c r="S641" i="1"/>
  <c r="S638" i="1"/>
  <c r="S637" i="1"/>
  <c r="S636" i="1"/>
  <c r="S635" i="1"/>
  <c r="S634" i="1"/>
  <c r="S530" i="1"/>
  <c r="S529" i="1"/>
  <c r="S528" i="1"/>
  <c r="S527" i="1"/>
  <c r="S526" i="1"/>
  <c r="S525" i="1"/>
  <c r="S522" i="1"/>
  <c r="S521" i="1"/>
  <c r="S518" i="1"/>
  <c r="S517" i="1"/>
  <c r="S516" i="1"/>
  <c r="S515" i="1"/>
  <c r="S514" i="1"/>
  <c r="S513" i="1"/>
  <c r="S512" i="1"/>
  <c r="S511" i="1"/>
  <c r="S510" i="1"/>
  <c r="S509" i="1"/>
  <c r="S508" i="1"/>
  <c r="S484" i="1"/>
  <c r="S483" i="1"/>
  <c r="S482" i="1"/>
  <c r="S479" i="1"/>
  <c r="S478" i="1"/>
  <c r="S477" i="1"/>
  <c r="S475" i="1"/>
  <c r="S472" i="1"/>
  <c r="S471" i="1"/>
  <c r="S470" i="1"/>
  <c r="S467" i="1"/>
  <c r="S466" i="1"/>
  <c r="S465" i="1"/>
  <c r="S464" i="1"/>
  <c r="S459" i="1"/>
  <c r="S457" i="1"/>
  <c r="S456" i="1"/>
  <c r="S455" i="1"/>
  <c r="S452" i="1"/>
  <c r="S444" i="1"/>
  <c r="S441" i="1"/>
  <c r="S438" i="1"/>
  <c r="S435" i="1"/>
  <c r="S432" i="1"/>
  <c r="S431" i="1"/>
  <c r="S425" i="1"/>
  <c r="S424" i="1"/>
  <c r="S348" i="1"/>
  <c r="S347" i="1"/>
  <c r="S102" i="1"/>
  <c r="S99" i="1"/>
  <c r="S94" i="1"/>
  <c r="S93" i="1"/>
  <c r="S91" i="1"/>
  <c r="S87" i="1"/>
  <c r="S86" i="1"/>
  <c r="S81" i="1"/>
  <c r="S80" i="1"/>
  <c r="S77" i="1"/>
  <c r="S75" i="1"/>
  <c r="S70" i="1"/>
  <c r="S67" i="1"/>
  <c r="S66" i="1"/>
  <c r="R1079" i="1"/>
  <c r="R1033" i="1"/>
  <c r="R1030" i="1"/>
  <c r="R886" i="1"/>
  <c r="R873" i="1"/>
  <c r="R797" i="1"/>
  <c r="R794" i="1"/>
  <c r="R787" i="1"/>
  <c r="R785" i="1"/>
  <c r="R768" i="1"/>
  <c r="R767" i="1"/>
  <c r="R745" i="1"/>
  <c r="R729" i="1"/>
  <c r="R724" i="1"/>
  <c r="R720" i="1"/>
  <c r="R718" i="1"/>
  <c r="R698" i="1"/>
  <c r="R697" i="1"/>
  <c r="R695" i="1"/>
  <c r="R686" i="1"/>
  <c r="R685" i="1"/>
  <c r="R684" i="1"/>
  <c r="R683" i="1"/>
  <c r="R681" i="1"/>
  <c r="R680" i="1"/>
  <c r="R679" i="1"/>
  <c r="R677" i="1"/>
  <c r="R676" i="1"/>
  <c r="R670" i="1"/>
  <c r="R654" i="1"/>
  <c r="R649" i="1"/>
  <c r="R648" i="1"/>
  <c r="R530" i="1"/>
  <c r="R529" i="1"/>
  <c r="R528" i="1"/>
  <c r="R527" i="1"/>
  <c r="R526" i="1"/>
  <c r="R525" i="1"/>
  <c r="R441" i="1"/>
  <c r="R421" i="1"/>
  <c r="R81" i="1"/>
  <c r="R80" i="1"/>
  <c r="Q1169" i="1"/>
  <c r="Q1167" i="1"/>
  <c r="Q1166" i="1"/>
  <c r="Q1165" i="1"/>
  <c r="Q1163" i="1"/>
  <c r="Q1162" i="1"/>
  <c r="Q1161" i="1"/>
  <c r="Q1159" i="1"/>
  <c r="Q1155" i="1"/>
  <c r="Q1154" i="1"/>
  <c r="Q1153" i="1"/>
  <c r="Q1150" i="1"/>
  <c r="Q1149" i="1"/>
  <c r="Q1146" i="1"/>
  <c r="Q1145" i="1"/>
  <c r="Q1141" i="1"/>
  <c r="Q1140" i="1"/>
  <c r="Q1137" i="1"/>
  <c r="Q1136" i="1"/>
  <c r="Q1133" i="1"/>
  <c r="Q1132" i="1"/>
  <c r="Q1131" i="1"/>
  <c r="Q1130" i="1"/>
  <c r="Q1127" i="1"/>
  <c r="Q1126" i="1"/>
  <c r="Q1125" i="1"/>
  <c r="Q1124" i="1"/>
  <c r="Q1121" i="1"/>
  <c r="Q1119" i="1"/>
  <c r="Q1118" i="1"/>
  <c r="Q1117" i="1"/>
  <c r="Q1116" i="1"/>
  <c r="Q1115" i="1"/>
  <c r="Q1114" i="1"/>
  <c r="Q1113" i="1"/>
  <c r="Q1112" i="1"/>
  <c r="Q1110" i="1"/>
  <c r="Q1109" i="1"/>
  <c r="Q1108" i="1"/>
  <c r="Q1107" i="1"/>
  <c r="Q1104" i="1"/>
  <c r="Q1101" i="1"/>
  <c r="Q1098" i="1"/>
  <c r="Q1097" i="1"/>
  <c r="Q1094" i="1"/>
  <c r="Q1093" i="1"/>
  <c r="Q1092" i="1"/>
  <c r="Q1091" i="1"/>
  <c r="Q1090" i="1"/>
  <c r="Q1087" i="1"/>
  <c r="Q1086" i="1"/>
  <c r="Q1085" i="1"/>
  <c r="Q1084" i="1"/>
  <c r="Q1082" i="1"/>
  <c r="Q1081" i="1"/>
  <c r="Q1079" i="1"/>
  <c r="Q1076" i="1"/>
  <c r="Q1075" i="1"/>
  <c r="Q1072" i="1"/>
  <c r="Q1071" i="1"/>
  <c r="Q1068" i="1"/>
  <c r="Q1067" i="1"/>
  <c r="Q1066" i="1"/>
  <c r="Q1065" i="1"/>
  <c r="Q1064" i="1"/>
  <c r="Q1063" i="1"/>
  <c r="Q1061" i="1"/>
  <c r="Q1060" i="1"/>
  <c r="Q1059" i="1"/>
  <c r="Q1058" i="1"/>
  <c r="Q1054" i="1"/>
  <c r="Q1053" i="1"/>
  <c r="Q1032" i="1"/>
  <c r="Q1031" i="1"/>
  <c r="Q982" i="1"/>
  <c r="Q959" i="1"/>
  <c r="Q957" i="1"/>
  <c r="Q892" i="1"/>
  <c r="Q891" i="1"/>
  <c r="Q890" i="1"/>
  <c r="Q889" i="1"/>
  <c r="Q888" i="1"/>
  <c r="Q887" i="1"/>
  <c r="Q886" i="1"/>
  <c r="Q882" i="1"/>
  <c r="Q881" i="1"/>
  <c r="Q880" i="1"/>
  <c r="Q877" i="1"/>
  <c r="Q876" i="1"/>
  <c r="Q867" i="1"/>
  <c r="Q823" i="1"/>
  <c r="Q822" i="1"/>
  <c r="Q821" i="1"/>
  <c r="Q820" i="1"/>
  <c r="Q819" i="1"/>
  <c r="Q818" i="1"/>
  <c r="Q817" i="1"/>
  <c r="Q816" i="1"/>
  <c r="Q815" i="1"/>
  <c r="Q812" i="1"/>
  <c r="Q811" i="1"/>
  <c r="Q810" i="1"/>
  <c r="Q806" i="1"/>
  <c r="Q805" i="1"/>
  <c r="Q804" i="1"/>
  <c r="Q803" i="1"/>
  <c r="Q802" i="1"/>
  <c r="Q801" i="1"/>
  <c r="Q800" i="1"/>
  <c r="Q797" i="1"/>
  <c r="Q794" i="1"/>
  <c r="Q789" i="1"/>
  <c r="Q788" i="1"/>
  <c r="Q787" i="1"/>
  <c r="Q786" i="1"/>
  <c r="Q785" i="1"/>
  <c r="Q784" i="1"/>
  <c r="Q783" i="1"/>
  <c r="Q781" i="1"/>
  <c r="Q779" i="1"/>
  <c r="Q778" i="1"/>
  <c r="Q777" i="1"/>
  <c r="Q773" i="1"/>
  <c r="Q771" i="1"/>
  <c r="Q768" i="1"/>
  <c r="Q767" i="1"/>
  <c r="Q766" i="1"/>
  <c r="Q760" i="1"/>
  <c r="Q756" i="1"/>
  <c r="Q753" i="1"/>
  <c r="Q750" i="1"/>
  <c r="Q749" i="1"/>
  <c r="Q748" i="1"/>
  <c r="Q747" i="1"/>
  <c r="Q746" i="1"/>
  <c r="Q745" i="1"/>
  <c r="Q742" i="1"/>
  <c r="Q741" i="1"/>
  <c r="Q738" i="1"/>
  <c r="Q737" i="1"/>
  <c r="Q736" i="1"/>
  <c r="Q735" i="1"/>
  <c r="Q731" i="1"/>
  <c r="Q730" i="1"/>
  <c r="Q729" i="1"/>
  <c r="Q727" i="1"/>
  <c r="Q726" i="1"/>
  <c r="Q725" i="1"/>
  <c r="Q724" i="1"/>
  <c r="Q723" i="1"/>
  <c r="Q722" i="1"/>
  <c r="Q720" i="1"/>
  <c r="Q719" i="1"/>
  <c r="Q717" i="1"/>
  <c r="Q716" i="1"/>
  <c r="Q715" i="1"/>
  <c r="Q714" i="1"/>
  <c r="Q713" i="1"/>
  <c r="Q712" i="1"/>
  <c r="Q711" i="1"/>
  <c r="Q708" i="1"/>
  <c r="Q707" i="1"/>
  <c r="Q706" i="1"/>
  <c r="Q705" i="1"/>
  <c r="Q704" i="1"/>
  <c r="Q703" i="1"/>
  <c r="Q702" i="1"/>
  <c r="Q699" i="1"/>
  <c r="Q698" i="1"/>
  <c r="Q697" i="1"/>
  <c r="Q696" i="1"/>
  <c r="Q695" i="1"/>
  <c r="Q694" i="1"/>
  <c r="Q691" i="1"/>
  <c r="Q690" i="1"/>
  <c r="Q687" i="1"/>
  <c r="Q686" i="1"/>
  <c r="Q685" i="1"/>
  <c r="Q684" i="1"/>
  <c r="Q683" i="1"/>
  <c r="Q682" i="1"/>
  <c r="Q681" i="1"/>
  <c r="Q680" i="1"/>
  <c r="Q679" i="1"/>
  <c r="Q677" i="1"/>
  <c r="Q676" i="1"/>
  <c r="Q673" i="1"/>
  <c r="Q670" i="1"/>
  <c r="Q669" i="1"/>
  <c r="Q666" i="1"/>
  <c r="Q665" i="1"/>
  <c r="Q664" i="1"/>
  <c r="Q661" i="1"/>
  <c r="Q660" i="1"/>
  <c r="Q659" i="1"/>
  <c r="Q658" i="1"/>
  <c r="Q657" i="1"/>
  <c r="Q654" i="1"/>
  <c r="Q652" i="1"/>
  <c r="Q651" i="1"/>
  <c r="Q650" i="1"/>
  <c r="Q649" i="1"/>
  <c r="Q648" i="1"/>
  <c r="Q647" i="1"/>
  <c r="Q646" i="1"/>
  <c r="Q645" i="1"/>
  <c r="Q642" i="1"/>
  <c r="Q641" i="1"/>
  <c r="Q638" i="1"/>
  <c r="Q637" i="1"/>
  <c r="Q636" i="1"/>
  <c r="Q635" i="1"/>
  <c r="Q634" i="1"/>
  <c r="Q530" i="1"/>
  <c r="Q529" i="1"/>
  <c r="Q528" i="1"/>
  <c r="Q527" i="1"/>
  <c r="Q526" i="1"/>
  <c r="Q525" i="1"/>
  <c r="Q522" i="1"/>
  <c r="Q521" i="1"/>
  <c r="Q518" i="1"/>
  <c r="Q517" i="1"/>
  <c r="Q516" i="1"/>
  <c r="Q515" i="1"/>
  <c r="Q514" i="1"/>
  <c r="Q513" i="1"/>
  <c r="Q512" i="1"/>
  <c r="Q511" i="1"/>
  <c r="Q510" i="1"/>
  <c r="Q509" i="1"/>
  <c r="Q508" i="1"/>
  <c r="Q484" i="1"/>
  <c r="Q483" i="1"/>
  <c r="Q482" i="1"/>
  <c r="Q479" i="1"/>
  <c r="Q478" i="1"/>
  <c r="Q477" i="1"/>
  <c r="Q475" i="1"/>
  <c r="Q472" i="1"/>
  <c r="Q471" i="1"/>
  <c r="Q470" i="1"/>
  <c r="Q467" i="1"/>
  <c r="Q466" i="1"/>
  <c r="Q465" i="1"/>
  <c r="Q464" i="1"/>
  <c r="Q459" i="1"/>
  <c r="Q457" i="1"/>
  <c r="Q455" i="1"/>
  <c r="Q452" i="1"/>
  <c r="Q451" i="1"/>
  <c r="Q444" i="1"/>
  <c r="Q441" i="1"/>
  <c r="Q438" i="1"/>
  <c r="Q435" i="1"/>
  <c r="Q432" i="1"/>
  <c r="Q431" i="1"/>
  <c r="Q425" i="1"/>
  <c r="Q424" i="1"/>
  <c r="Q350" i="1"/>
  <c r="Q349" i="1"/>
  <c r="Q348" i="1"/>
  <c r="Q347" i="1"/>
  <c r="Q102" i="1"/>
  <c r="Q99" i="1"/>
  <c r="Q94" i="1"/>
  <c r="Q93" i="1"/>
  <c r="Q92" i="1"/>
  <c r="Q91" i="1"/>
  <c r="Q87" i="1"/>
  <c r="Q86" i="1"/>
  <c r="Q81" i="1"/>
  <c r="Q80" i="1"/>
  <c r="Q77" i="1"/>
  <c r="Q75" i="1"/>
  <c r="Q70" i="1"/>
  <c r="Q67" i="1"/>
  <c r="Q66" i="1"/>
  <c r="Q20" i="1"/>
  <c r="O1166" i="1"/>
  <c r="O1165" i="1"/>
  <c r="O1163" i="1"/>
  <c r="O1162" i="1"/>
  <c r="O1161" i="1"/>
  <c r="O1159" i="1"/>
  <c r="O1145" i="1"/>
  <c r="O1133" i="1"/>
  <c r="O1131" i="1"/>
  <c r="O1130" i="1"/>
  <c r="O1126" i="1"/>
  <c r="O1116" i="1"/>
  <c r="O1115" i="1"/>
  <c r="O1114" i="1"/>
  <c r="O1113" i="1"/>
  <c r="O1112" i="1"/>
  <c r="O1111" i="1"/>
  <c r="O1110" i="1"/>
  <c r="O1109" i="1"/>
  <c r="O1108" i="1"/>
  <c r="O1107" i="1"/>
  <c r="O1106" i="1"/>
  <c r="O1104" i="1"/>
  <c r="O1094" i="1"/>
  <c r="O1093" i="1"/>
  <c r="O1092" i="1"/>
  <c r="O1091" i="1"/>
  <c r="O1090" i="1"/>
  <c r="O1079" i="1"/>
  <c r="O1067" i="1"/>
  <c r="O1061" i="1"/>
  <c r="O1060" i="1"/>
  <c r="O1059" i="1"/>
  <c r="O1058" i="1"/>
  <c r="O1054" i="1"/>
  <c r="O1033" i="1"/>
  <c r="O1030" i="1"/>
  <c r="O886" i="1"/>
  <c r="O885" i="1"/>
  <c r="O882" i="1"/>
  <c r="O881" i="1"/>
  <c r="O880" i="1"/>
  <c r="O877" i="1"/>
  <c r="O876" i="1"/>
  <c r="O823" i="1"/>
  <c r="O819" i="1"/>
  <c r="O818" i="1"/>
  <c r="O817" i="1"/>
  <c r="O816" i="1"/>
  <c r="O815" i="1"/>
  <c r="O810" i="1"/>
  <c r="O801" i="1"/>
  <c r="O789" i="1"/>
  <c r="O788" i="1"/>
  <c r="O787" i="1"/>
  <c r="O786" i="1"/>
  <c r="O785" i="1"/>
  <c r="O784" i="1"/>
  <c r="O783" i="1"/>
  <c r="O781" i="1"/>
  <c r="O779" i="1"/>
  <c r="O778" i="1"/>
  <c r="O777" i="1"/>
  <c r="O773" i="1"/>
  <c r="O771" i="1"/>
  <c r="O768" i="1"/>
  <c r="O767" i="1"/>
  <c r="O763" i="1"/>
  <c r="O756" i="1"/>
  <c r="O746" i="1"/>
  <c r="O742" i="1"/>
  <c r="O741" i="1"/>
  <c r="O737" i="1"/>
  <c r="O735" i="1"/>
  <c r="O734" i="1"/>
  <c r="O731" i="1"/>
  <c r="O730" i="1"/>
  <c r="O729" i="1"/>
  <c r="O727" i="1"/>
  <c r="O726" i="1"/>
  <c r="O725" i="1"/>
  <c r="O724" i="1"/>
  <c r="O722" i="1"/>
  <c r="O719" i="1"/>
  <c r="O718" i="1"/>
  <c r="O717" i="1"/>
  <c r="O715" i="1"/>
  <c r="O714" i="1"/>
  <c r="O713" i="1"/>
  <c r="O712" i="1"/>
  <c r="O711" i="1"/>
  <c r="O708" i="1"/>
  <c r="O707" i="1"/>
  <c r="O706" i="1"/>
  <c r="O702" i="1"/>
  <c r="O699" i="1"/>
  <c r="O698" i="1"/>
  <c r="O697" i="1"/>
  <c r="O696" i="1"/>
  <c r="O695" i="1"/>
  <c r="O694" i="1"/>
  <c r="O691" i="1"/>
  <c r="O690" i="1"/>
  <c r="O686" i="1"/>
  <c r="O684" i="1"/>
  <c r="O683" i="1"/>
  <c r="O681" i="1"/>
  <c r="O680" i="1"/>
  <c r="O679" i="1"/>
  <c r="O677" i="1"/>
  <c r="O676" i="1"/>
  <c r="O670" i="1"/>
  <c r="O669" i="1"/>
  <c r="O665" i="1"/>
  <c r="O657" i="1"/>
  <c r="O654" i="1"/>
  <c r="O649" i="1"/>
  <c r="O648" i="1"/>
  <c r="O647" i="1"/>
  <c r="O642" i="1"/>
  <c r="O641" i="1"/>
  <c r="O638" i="1"/>
  <c r="O637" i="1"/>
  <c r="O636" i="1"/>
  <c r="O635" i="1"/>
  <c r="O634" i="1"/>
  <c r="O530" i="1"/>
  <c r="O529" i="1"/>
  <c r="O525" i="1"/>
  <c r="O522" i="1"/>
  <c r="O521" i="1"/>
  <c r="O518" i="1"/>
  <c r="O517" i="1"/>
  <c r="O516" i="1"/>
  <c r="O514" i="1"/>
  <c r="O510" i="1"/>
  <c r="O509" i="1"/>
  <c r="O504" i="1"/>
  <c r="O484" i="1"/>
  <c r="O483" i="1"/>
  <c r="O482" i="1"/>
  <c r="O476" i="1"/>
  <c r="O471" i="1"/>
  <c r="O467" i="1"/>
  <c r="O466" i="1"/>
  <c r="O465" i="1"/>
  <c r="O464" i="1"/>
  <c r="O458" i="1"/>
  <c r="O438" i="1"/>
  <c r="O348" i="1"/>
  <c r="O347" i="1"/>
  <c r="O101" i="1"/>
  <c r="O94" i="1"/>
  <c r="O93" i="1"/>
  <c r="O91" i="1"/>
  <c r="O86" i="1"/>
  <c r="O81" i="1"/>
  <c r="O80" i="1"/>
  <c r="O79" i="1"/>
  <c r="O78" i="1"/>
  <c r="O77" i="1"/>
  <c r="O75" i="1"/>
  <c r="O74" i="1"/>
  <c r="N1166" i="1"/>
  <c r="N1165" i="1"/>
  <c r="N1163" i="1"/>
  <c r="N1162" i="1"/>
  <c r="N1161" i="1"/>
  <c r="N1159" i="1"/>
  <c r="N1154" i="1"/>
  <c r="N1153" i="1"/>
  <c r="N1145" i="1"/>
  <c r="N1133" i="1"/>
  <c r="N1131" i="1"/>
  <c r="N1130" i="1"/>
  <c r="N1126" i="1"/>
  <c r="N1125" i="1"/>
  <c r="N1124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4" i="1"/>
  <c r="N1094" i="1"/>
  <c r="N1093" i="1"/>
  <c r="N1092" i="1"/>
  <c r="N1091" i="1"/>
  <c r="N1090" i="1"/>
  <c r="N1079" i="1"/>
  <c r="N1067" i="1"/>
  <c r="N1061" i="1"/>
  <c r="N1060" i="1"/>
  <c r="N1059" i="1"/>
  <c r="N1058" i="1"/>
  <c r="N1054" i="1"/>
  <c r="N1053" i="1"/>
  <c r="N1034" i="1"/>
  <c r="N1033" i="1"/>
  <c r="N1030" i="1"/>
  <c r="N886" i="1"/>
  <c r="N885" i="1"/>
  <c r="N882" i="1"/>
  <c r="N881" i="1"/>
  <c r="N880" i="1"/>
  <c r="N877" i="1"/>
  <c r="N876" i="1"/>
  <c r="N873" i="1"/>
  <c r="N823" i="1"/>
  <c r="N819" i="1"/>
  <c r="N818" i="1"/>
  <c r="N817" i="1"/>
  <c r="N816" i="1"/>
  <c r="N815" i="1"/>
  <c r="N810" i="1"/>
  <c r="N809" i="1"/>
  <c r="N801" i="1"/>
  <c r="N800" i="1"/>
  <c r="N797" i="1"/>
  <c r="N794" i="1"/>
  <c r="N789" i="1"/>
  <c r="N788" i="1"/>
  <c r="N787" i="1"/>
  <c r="N786" i="1"/>
  <c r="N785" i="1"/>
  <c r="N784" i="1"/>
  <c r="N783" i="1"/>
  <c r="N781" i="1"/>
  <c r="N779" i="1"/>
  <c r="N778" i="1"/>
  <c r="N777" i="1"/>
  <c r="N773" i="1"/>
  <c r="N771" i="1"/>
  <c r="N768" i="1"/>
  <c r="N767" i="1"/>
  <c r="N766" i="1"/>
  <c r="N763" i="1"/>
  <c r="N760" i="1"/>
  <c r="N756" i="1"/>
  <c r="N753" i="1"/>
  <c r="N750" i="1"/>
  <c r="N749" i="1"/>
  <c r="N748" i="1"/>
  <c r="N747" i="1"/>
  <c r="N746" i="1"/>
  <c r="N745" i="1"/>
  <c r="N742" i="1"/>
  <c r="N741" i="1"/>
  <c r="N738" i="1"/>
  <c r="N736" i="1"/>
  <c r="N735" i="1"/>
  <c r="N734" i="1"/>
  <c r="N731" i="1"/>
  <c r="N730" i="1"/>
  <c r="N729" i="1"/>
  <c r="N727" i="1"/>
  <c r="N726" i="1"/>
  <c r="N725" i="1"/>
  <c r="N724" i="1"/>
  <c r="N723" i="1"/>
  <c r="N722" i="1"/>
  <c r="N720" i="1"/>
  <c r="N719" i="1"/>
  <c r="N718" i="1"/>
  <c r="N717" i="1"/>
  <c r="N716" i="1"/>
  <c r="N715" i="1"/>
  <c r="N714" i="1"/>
  <c r="N713" i="1"/>
  <c r="N712" i="1"/>
  <c r="N711" i="1"/>
  <c r="N708" i="1"/>
  <c r="N707" i="1"/>
  <c r="N706" i="1"/>
  <c r="N702" i="1"/>
  <c r="N699" i="1"/>
  <c r="N698" i="1"/>
  <c r="N697" i="1"/>
  <c r="N696" i="1"/>
  <c r="N695" i="1"/>
  <c r="N694" i="1"/>
  <c r="N691" i="1"/>
  <c r="N690" i="1"/>
  <c r="N686" i="1"/>
  <c r="N684" i="1"/>
  <c r="N683" i="1"/>
  <c r="N682" i="1"/>
  <c r="N681" i="1"/>
  <c r="N680" i="1"/>
  <c r="N679" i="1"/>
  <c r="N677" i="1"/>
  <c r="N676" i="1"/>
  <c r="N673" i="1"/>
  <c r="N670" i="1"/>
  <c r="N669" i="1"/>
  <c r="N666" i="1"/>
  <c r="N665" i="1"/>
  <c r="N664" i="1"/>
  <c r="N661" i="1"/>
  <c r="N660" i="1"/>
  <c r="N659" i="1"/>
  <c r="N658" i="1"/>
  <c r="N657" i="1"/>
  <c r="N655" i="1"/>
  <c r="N654" i="1"/>
  <c r="N652" i="1"/>
  <c r="N651" i="1"/>
  <c r="N650" i="1"/>
  <c r="N649" i="1"/>
  <c r="N648" i="1"/>
  <c r="N647" i="1"/>
  <c r="N646" i="1"/>
  <c r="N645" i="1"/>
  <c r="N642" i="1"/>
  <c r="N641" i="1"/>
  <c r="N638" i="1"/>
  <c r="N637" i="1"/>
  <c r="N636" i="1"/>
  <c r="N635" i="1"/>
  <c r="N634" i="1"/>
  <c r="N628" i="1"/>
  <c r="N530" i="1"/>
  <c r="N529" i="1"/>
  <c r="N528" i="1"/>
  <c r="N527" i="1"/>
  <c r="N526" i="1"/>
  <c r="N525" i="1"/>
  <c r="N522" i="1"/>
  <c r="N521" i="1"/>
  <c r="N518" i="1"/>
  <c r="N517" i="1"/>
  <c r="N516" i="1"/>
  <c r="N515" i="1"/>
  <c r="N514" i="1"/>
  <c r="N513" i="1"/>
  <c r="N512" i="1"/>
  <c r="N511" i="1"/>
  <c r="N510" i="1"/>
  <c r="N509" i="1"/>
  <c r="N508" i="1"/>
  <c r="N505" i="1"/>
  <c r="N504" i="1"/>
  <c r="N484" i="1"/>
  <c r="N483" i="1"/>
  <c r="N482" i="1"/>
  <c r="N479" i="1"/>
  <c r="N478" i="1"/>
  <c r="N477" i="1"/>
  <c r="N476" i="1"/>
  <c r="N472" i="1"/>
  <c r="N471" i="1"/>
  <c r="N470" i="1"/>
  <c r="N467" i="1"/>
  <c r="N466" i="1"/>
  <c r="N465" i="1"/>
  <c r="N464" i="1"/>
  <c r="N458" i="1"/>
  <c r="N441" i="1"/>
  <c r="N438" i="1"/>
  <c r="N425" i="1"/>
  <c r="N424" i="1"/>
  <c r="N348" i="1"/>
  <c r="N347" i="1"/>
  <c r="N101" i="1"/>
  <c r="N95" i="1"/>
  <c r="N94" i="1"/>
  <c r="N93" i="1"/>
  <c r="N91" i="1"/>
  <c r="N86" i="1"/>
  <c r="N81" i="1"/>
  <c r="N80" i="1"/>
  <c r="N79" i="1"/>
  <c r="N78" i="1"/>
  <c r="N77" i="1"/>
  <c r="N75" i="1"/>
  <c r="N70" i="1"/>
  <c r="M1166" i="1"/>
  <c r="M1165" i="1"/>
  <c r="M1163" i="1"/>
  <c r="M1162" i="1"/>
  <c r="M1161" i="1"/>
  <c r="M1159" i="1"/>
  <c r="M1154" i="1"/>
  <c r="M1153" i="1"/>
  <c r="M1145" i="1"/>
  <c r="M1133" i="1"/>
  <c r="M1131" i="1"/>
  <c r="M1130" i="1"/>
  <c r="M1126" i="1"/>
  <c r="M1125" i="1"/>
  <c r="M1124" i="1"/>
  <c r="M1117" i="1"/>
  <c r="M1116" i="1"/>
  <c r="M1115" i="1"/>
  <c r="M1114" i="1"/>
  <c r="M1112" i="1"/>
  <c r="M1111" i="1"/>
  <c r="M1110" i="1"/>
  <c r="M1107" i="1"/>
  <c r="M1106" i="1"/>
  <c r="M1104" i="1"/>
  <c r="M1094" i="1"/>
  <c r="M1093" i="1"/>
  <c r="M1092" i="1"/>
  <c r="M1091" i="1"/>
  <c r="M1079" i="1"/>
  <c r="M1067" i="1"/>
  <c r="M1061" i="1"/>
  <c r="M1060" i="1"/>
  <c r="M1058" i="1"/>
  <c r="M1053" i="1"/>
  <c r="M1034" i="1"/>
  <c r="M1030" i="1"/>
  <c r="M886" i="1"/>
  <c r="M882" i="1"/>
  <c r="M881" i="1"/>
  <c r="M880" i="1"/>
  <c r="M877" i="1"/>
  <c r="M876" i="1"/>
  <c r="M873" i="1"/>
  <c r="M823" i="1"/>
  <c r="M819" i="1"/>
  <c r="M818" i="1"/>
  <c r="M817" i="1"/>
  <c r="M816" i="1"/>
  <c r="M815" i="1"/>
  <c r="M810" i="1"/>
  <c r="M809" i="1"/>
  <c r="M801" i="1"/>
  <c r="M800" i="1"/>
  <c r="M797" i="1"/>
  <c r="M794" i="1"/>
  <c r="M789" i="1"/>
  <c r="M788" i="1"/>
  <c r="M786" i="1"/>
  <c r="M785" i="1"/>
  <c r="M784" i="1"/>
  <c r="M783" i="1"/>
  <c r="M781" i="1"/>
  <c r="M779" i="1"/>
  <c r="M778" i="1"/>
  <c r="M777" i="1"/>
  <c r="M773" i="1"/>
  <c r="M771" i="1"/>
  <c r="M768" i="1"/>
  <c r="M767" i="1"/>
  <c r="M766" i="1"/>
  <c r="M763" i="1"/>
  <c r="M760" i="1"/>
  <c r="M756" i="1"/>
  <c r="M753" i="1"/>
  <c r="M750" i="1"/>
  <c r="M749" i="1"/>
  <c r="M748" i="1"/>
  <c r="M747" i="1"/>
  <c r="M746" i="1"/>
  <c r="M745" i="1"/>
  <c r="M742" i="1"/>
  <c r="M738" i="1"/>
  <c r="M736" i="1"/>
  <c r="M735" i="1"/>
  <c r="M734" i="1"/>
  <c r="M731" i="1"/>
  <c r="M730" i="1"/>
  <c r="M729" i="1"/>
  <c r="M727" i="1"/>
  <c r="M726" i="1"/>
  <c r="M725" i="1"/>
  <c r="M724" i="1"/>
  <c r="M723" i="1"/>
  <c r="M722" i="1"/>
  <c r="M720" i="1"/>
  <c r="M719" i="1"/>
  <c r="M717" i="1"/>
  <c r="M716" i="1"/>
  <c r="M715" i="1"/>
  <c r="M714" i="1"/>
  <c r="M712" i="1"/>
  <c r="M711" i="1"/>
  <c r="M707" i="1"/>
  <c r="M706" i="1"/>
  <c r="M705" i="1"/>
  <c r="M704" i="1"/>
  <c r="M703" i="1"/>
  <c r="M702" i="1"/>
  <c r="M699" i="1"/>
  <c r="M698" i="1"/>
  <c r="M697" i="1"/>
  <c r="M696" i="1"/>
  <c r="M695" i="1"/>
  <c r="M694" i="1"/>
  <c r="M691" i="1"/>
  <c r="M690" i="1"/>
  <c r="M687" i="1"/>
  <c r="M686" i="1"/>
  <c r="M685" i="1"/>
  <c r="M684" i="1"/>
  <c r="M683" i="1"/>
  <c r="M682" i="1"/>
  <c r="M681" i="1"/>
  <c r="M680" i="1"/>
  <c r="M679" i="1"/>
  <c r="M677" i="1"/>
  <c r="M676" i="1"/>
  <c r="M673" i="1"/>
  <c r="M670" i="1"/>
  <c r="M669" i="1"/>
  <c r="M666" i="1"/>
  <c r="M665" i="1"/>
  <c r="M664" i="1"/>
  <c r="M661" i="1"/>
  <c r="M660" i="1"/>
  <c r="M659" i="1"/>
  <c r="M658" i="1"/>
  <c r="M657" i="1"/>
  <c r="M655" i="1"/>
  <c r="M652" i="1"/>
  <c r="M651" i="1"/>
  <c r="M650" i="1"/>
  <c r="M649" i="1"/>
  <c r="M648" i="1"/>
  <c r="M647" i="1"/>
  <c r="M646" i="1"/>
  <c r="M645" i="1"/>
  <c r="M642" i="1"/>
  <c r="M641" i="1"/>
  <c r="M638" i="1"/>
  <c r="M637" i="1"/>
  <c r="M636" i="1"/>
  <c r="M635" i="1"/>
  <c r="M634" i="1"/>
  <c r="M628" i="1"/>
  <c r="M530" i="1"/>
  <c r="M529" i="1"/>
  <c r="M528" i="1"/>
  <c r="M527" i="1"/>
  <c r="M526" i="1"/>
  <c r="M525" i="1"/>
  <c r="M522" i="1"/>
  <c r="M521" i="1"/>
  <c r="M517" i="1"/>
  <c r="M516" i="1"/>
  <c r="M515" i="1"/>
  <c r="M514" i="1"/>
  <c r="M511" i="1"/>
  <c r="M510" i="1"/>
  <c r="M509" i="1"/>
  <c r="M508" i="1"/>
  <c r="M505" i="1"/>
  <c r="M504" i="1"/>
  <c r="M484" i="1"/>
  <c r="M483" i="1"/>
  <c r="M482" i="1"/>
  <c r="M479" i="1"/>
  <c r="M477" i="1"/>
  <c r="M476" i="1"/>
  <c r="M472" i="1"/>
  <c r="M471" i="1"/>
  <c r="M470" i="1"/>
  <c r="M467" i="1"/>
  <c r="M466" i="1"/>
  <c r="M465" i="1"/>
  <c r="M464" i="1"/>
  <c r="M454" i="1"/>
  <c r="M441" i="1"/>
  <c r="M438" i="1"/>
  <c r="M425" i="1"/>
  <c r="M424" i="1"/>
  <c r="M421" i="1"/>
  <c r="M348" i="1"/>
  <c r="M347" i="1"/>
  <c r="M94" i="1"/>
  <c r="M93" i="1"/>
  <c r="M86" i="1"/>
  <c r="M81" i="1"/>
  <c r="M80" i="1"/>
  <c r="M70" i="1"/>
  <c r="L1166" i="1"/>
  <c r="L1165" i="1"/>
  <c r="L1163" i="1"/>
  <c r="L1162" i="1"/>
  <c r="L1161" i="1"/>
  <c r="L1159" i="1"/>
  <c r="L1145" i="1"/>
  <c r="L1116" i="1"/>
  <c r="L1114" i="1"/>
  <c r="L1113" i="1"/>
  <c r="L1112" i="1"/>
  <c r="L1111" i="1"/>
  <c r="L1110" i="1"/>
  <c r="L1109" i="1"/>
  <c r="L1108" i="1"/>
  <c r="L1107" i="1"/>
  <c r="L1106" i="1"/>
  <c r="L1094" i="1"/>
  <c r="L1093" i="1"/>
  <c r="L1092" i="1"/>
  <c r="L1091" i="1"/>
  <c r="L1090" i="1"/>
  <c r="L1059" i="1"/>
  <c r="L1054" i="1"/>
  <c r="L1053" i="1"/>
  <c r="L886" i="1"/>
  <c r="L877" i="1"/>
  <c r="L876" i="1"/>
  <c r="L873" i="1"/>
  <c r="L823" i="1"/>
  <c r="L819" i="1"/>
  <c r="L817" i="1"/>
  <c r="L816" i="1"/>
  <c r="L810" i="1"/>
  <c r="L801" i="1"/>
  <c r="L800" i="1"/>
  <c r="L789" i="1"/>
  <c r="L788" i="1"/>
  <c r="L787" i="1"/>
  <c r="L786" i="1"/>
  <c r="L785" i="1"/>
  <c r="L784" i="1"/>
  <c r="L783" i="1"/>
  <c r="L781" i="1"/>
  <c r="L779" i="1"/>
  <c r="L778" i="1"/>
  <c r="L777" i="1"/>
  <c r="L773" i="1"/>
  <c r="L771" i="1"/>
  <c r="L763" i="1"/>
  <c r="L756" i="1"/>
  <c r="L742" i="1"/>
  <c r="L741" i="1"/>
  <c r="L730" i="1"/>
  <c r="L729" i="1"/>
  <c r="L720" i="1"/>
  <c r="L718" i="1"/>
  <c r="L717" i="1"/>
  <c r="L715" i="1"/>
  <c r="L714" i="1"/>
  <c r="L713" i="1"/>
  <c r="L712" i="1"/>
  <c r="L711" i="1"/>
  <c r="L708" i="1"/>
  <c r="L699" i="1"/>
  <c r="L691" i="1"/>
  <c r="L690" i="1"/>
  <c r="L670" i="1"/>
  <c r="L669" i="1"/>
  <c r="L666" i="1"/>
  <c r="L665" i="1"/>
  <c r="L664" i="1"/>
  <c r="L654" i="1"/>
  <c r="L649" i="1"/>
  <c r="L648" i="1"/>
  <c r="L647" i="1"/>
  <c r="L642" i="1"/>
  <c r="L641" i="1"/>
  <c r="L638" i="1"/>
  <c r="L637" i="1"/>
  <c r="L636" i="1"/>
  <c r="L635" i="1"/>
  <c r="L634" i="1"/>
  <c r="L530" i="1"/>
  <c r="L529" i="1"/>
  <c r="L526" i="1"/>
  <c r="L525" i="1"/>
  <c r="L517" i="1"/>
  <c r="L516" i="1"/>
  <c r="L509" i="1"/>
  <c r="L505" i="1"/>
  <c r="L504" i="1"/>
  <c r="L483" i="1"/>
  <c r="L482" i="1"/>
  <c r="L478" i="1"/>
  <c r="L472" i="1"/>
  <c r="L471" i="1"/>
  <c r="L470" i="1"/>
  <c r="L457" i="1"/>
  <c r="L454" i="1"/>
  <c r="L438" i="1"/>
  <c r="L347" i="1"/>
  <c r="L94" i="1"/>
  <c r="L93" i="1"/>
  <c r="L91" i="1"/>
  <c r="L81" i="1"/>
  <c r="L80" i="1"/>
  <c r="L77" i="1"/>
  <c r="L75" i="1"/>
  <c r="L74" i="1"/>
  <c r="K1166" i="1"/>
  <c r="K1165" i="1"/>
  <c r="K1163" i="1"/>
  <c r="K1162" i="1"/>
  <c r="K1161" i="1"/>
  <c r="K1159" i="1"/>
  <c r="K1154" i="1"/>
  <c r="K1153" i="1"/>
  <c r="K1145" i="1"/>
  <c r="K1133" i="1"/>
  <c r="K1131" i="1"/>
  <c r="K1130" i="1"/>
  <c r="K1126" i="1"/>
  <c r="K1125" i="1"/>
  <c r="K1124" i="1"/>
  <c r="K1117" i="1"/>
  <c r="K1116" i="1"/>
  <c r="K1115" i="1"/>
  <c r="K1114" i="1"/>
  <c r="K1113" i="1"/>
  <c r="K1112" i="1"/>
  <c r="K1111" i="1"/>
  <c r="K1110" i="1"/>
  <c r="K1109" i="1"/>
  <c r="K1108" i="1"/>
  <c r="K1107" i="1"/>
  <c r="K1106" i="1"/>
  <c r="K1104" i="1"/>
  <c r="K1094" i="1"/>
  <c r="K1093" i="1"/>
  <c r="K1092" i="1"/>
  <c r="K1091" i="1"/>
  <c r="K1090" i="1"/>
  <c r="K1079" i="1"/>
  <c r="K1067" i="1"/>
  <c r="K1061" i="1"/>
  <c r="K1060" i="1"/>
  <c r="K1059" i="1"/>
  <c r="K1058" i="1"/>
  <c r="K1054" i="1"/>
  <c r="K1053" i="1"/>
  <c r="K1034" i="1"/>
  <c r="K1033" i="1"/>
  <c r="K1030" i="1"/>
  <c r="K886" i="1"/>
  <c r="K885" i="1"/>
  <c r="K882" i="1"/>
  <c r="K881" i="1"/>
  <c r="K880" i="1"/>
  <c r="K877" i="1"/>
  <c r="K876" i="1"/>
  <c r="K873" i="1"/>
  <c r="K823" i="1"/>
  <c r="K819" i="1"/>
  <c r="K818" i="1"/>
  <c r="K817" i="1"/>
  <c r="K816" i="1"/>
  <c r="K815" i="1"/>
  <c r="K810" i="1"/>
  <c r="K809" i="1"/>
  <c r="K801" i="1"/>
  <c r="K800" i="1"/>
  <c r="K797" i="1"/>
  <c r="K794" i="1"/>
  <c r="K789" i="1"/>
  <c r="K788" i="1"/>
  <c r="K787" i="1"/>
  <c r="K786" i="1"/>
  <c r="K785" i="1"/>
  <c r="K784" i="1"/>
  <c r="K783" i="1"/>
  <c r="K781" i="1"/>
  <c r="K779" i="1"/>
  <c r="K778" i="1"/>
  <c r="K777" i="1"/>
  <c r="K773" i="1"/>
  <c r="K771" i="1"/>
  <c r="K768" i="1"/>
  <c r="K767" i="1"/>
  <c r="K766" i="1"/>
  <c r="K763" i="1"/>
  <c r="K760" i="1"/>
  <c r="K756" i="1"/>
  <c r="K753" i="1"/>
  <c r="K750" i="1"/>
  <c r="K749" i="1"/>
  <c r="K748" i="1"/>
  <c r="K747" i="1"/>
  <c r="K746" i="1"/>
  <c r="K745" i="1"/>
  <c r="K742" i="1"/>
  <c r="K741" i="1"/>
  <c r="K738" i="1"/>
  <c r="K737" i="1"/>
  <c r="K736" i="1"/>
  <c r="K735" i="1"/>
  <c r="K734" i="1"/>
  <c r="K731" i="1"/>
  <c r="K730" i="1"/>
  <c r="K729" i="1"/>
  <c r="K727" i="1"/>
  <c r="K726" i="1"/>
  <c r="K725" i="1"/>
  <c r="K724" i="1"/>
  <c r="K723" i="1"/>
  <c r="K722" i="1"/>
  <c r="K720" i="1"/>
  <c r="K719" i="1"/>
  <c r="K718" i="1"/>
  <c r="K717" i="1"/>
  <c r="K716" i="1"/>
  <c r="K715" i="1"/>
  <c r="K714" i="1"/>
  <c r="K713" i="1"/>
  <c r="K712" i="1"/>
  <c r="K711" i="1"/>
  <c r="K708" i="1"/>
  <c r="K707" i="1"/>
  <c r="K706" i="1"/>
  <c r="K705" i="1"/>
  <c r="K704" i="1"/>
  <c r="K703" i="1"/>
  <c r="K702" i="1"/>
  <c r="K699" i="1"/>
  <c r="K698" i="1"/>
  <c r="K697" i="1"/>
  <c r="K696" i="1"/>
  <c r="K695" i="1"/>
  <c r="K694" i="1"/>
  <c r="K691" i="1"/>
  <c r="K690" i="1"/>
  <c r="K687" i="1"/>
  <c r="K686" i="1"/>
  <c r="K685" i="1"/>
  <c r="K684" i="1"/>
  <c r="K683" i="1"/>
  <c r="K682" i="1"/>
  <c r="K681" i="1"/>
  <c r="K680" i="1"/>
  <c r="K679" i="1"/>
  <c r="K677" i="1"/>
  <c r="K676" i="1"/>
  <c r="K673" i="1"/>
  <c r="K670" i="1"/>
  <c r="K669" i="1"/>
  <c r="K666" i="1"/>
  <c r="K665" i="1"/>
  <c r="K664" i="1"/>
  <c r="K661" i="1"/>
  <c r="K660" i="1"/>
  <c r="K659" i="1"/>
  <c r="K658" i="1"/>
  <c r="K657" i="1"/>
  <c r="K655" i="1"/>
  <c r="K654" i="1"/>
  <c r="K652" i="1"/>
  <c r="K651" i="1"/>
  <c r="K650" i="1"/>
  <c r="K649" i="1"/>
  <c r="K648" i="1"/>
  <c r="K647" i="1"/>
  <c r="K646" i="1"/>
  <c r="K645" i="1"/>
  <c r="K642" i="1"/>
  <c r="K641" i="1"/>
  <c r="K638" i="1"/>
  <c r="K637" i="1"/>
  <c r="K636" i="1"/>
  <c r="K635" i="1"/>
  <c r="K634" i="1"/>
  <c r="K628" i="1"/>
  <c r="K530" i="1"/>
  <c r="K529" i="1"/>
  <c r="K528" i="1"/>
  <c r="K527" i="1"/>
  <c r="K526" i="1"/>
  <c r="K525" i="1"/>
  <c r="K522" i="1"/>
  <c r="K521" i="1"/>
  <c r="K518" i="1"/>
  <c r="K517" i="1"/>
  <c r="K516" i="1"/>
  <c r="K515" i="1"/>
  <c r="K514" i="1"/>
  <c r="K513" i="1"/>
  <c r="K512" i="1"/>
  <c r="K511" i="1"/>
  <c r="K510" i="1"/>
  <c r="K509" i="1"/>
  <c r="K508" i="1"/>
  <c r="K505" i="1"/>
  <c r="K504" i="1"/>
  <c r="K484" i="1"/>
  <c r="K483" i="1"/>
  <c r="K482" i="1"/>
  <c r="K479" i="1"/>
  <c r="K478" i="1"/>
  <c r="K477" i="1"/>
  <c r="K476" i="1"/>
  <c r="K475" i="1"/>
  <c r="K472" i="1"/>
  <c r="K471" i="1"/>
  <c r="K470" i="1"/>
  <c r="K467" i="1"/>
  <c r="K466" i="1"/>
  <c r="K465" i="1"/>
  <c r="K464" i="1"/>
  <c r="K454" i="1"/>
  <c r="K441" i="1"/>
  <c r="K438" i="1"/>
  <c r="K425" i="1"/>
  <c r="K424" i="1"/>
  <c r="K421" i="1"/>
  <c r="K348" i="1"/>
  <c r="K347" i="1"/>
  <c r="K94" i="1"/>
  <c r="K93" i="1"/>
  <c r="K91" i="1"/>
  <c r="K86" i="1"/>
  <c r="K81" i="1"/>
  <c r="K80" i="1"/>
  <c r="K78" i="1"/>
  <c r="K77" i="1"/>
  <c r="K75" i="1"/>
  <c r="K70" i="1"/>
  <c r="S450" i="1"/>
  <c r="S430" i="1"/>
  <c r="S429" i="1"/>
  <c r="R721" i="1"/>
  <c r="Q721" i="1"/>
  <c r="Q678" i="1"/>
  <c r="Q453" i="1"/>
  <c r="Q450" i="1"/>
  <c r="Q430" i="1"/>
  <c r="Q429" i="1"/>
  <c r="N721" i="1"/>
  <c r="M721" i="1"/>
  <c r="M678" i="1"/>
  <c r="K721" i="1"/>
  <c r="AA1156" i="1" l="1"/>
  <c r="AA1151" i="1"/>
  <c r="AA1147" i="1"/>
  <c r="AA1142" i="1"/>
  <c r="AA1138" i="1"/>
  <c r="AA1134" i="1"/>
  <c r="AA1128" i="1"/>
  <c r="AA1122" i="1"/>
  <c r="AA1102" i="1"/>
  <c r="AA1099" i="1"/>
  <c r="AA1095" i="1"/>
  <c r="AA1088" i="1"/>
  <c r="AA1077" i="1"/>
  <c r="AA1073" i="1"/>
  <c r="AA1069" i="1"/>
  <c r="AA1056" i="1"/>
  <c r="AA1051" i="1"/>
  <c r="AA1035" i="1"/>
  <c r="AA1028" i="1"/>
  <c r="AA893" i="1"/>
  <c r="AA883" i="1"/>
  <c r="AA878" i="1"/>
  <c r="AA874" i="1"/>
  <c r="AA871" i="1"/>
  <c r="AA865" i="1"/>
  <c r="AA824" i="1"/>
  <c r="AA813" i="1"/>
  <c r="AA807" i="1"/>
  <c r="AA798" i="1"/>
  <c r="AA795" i="1"/>
  <c r="AA790" i="1"/>
  <c r="AA769" i="1"/>
  <c r="AA764" i="1"/>
  <c r="AA761" i="1"/>
  <c r="AA758" i="1"/>
  <c r="AA754" i="1"/>
  <c r="AA751" i="1"/>
  <c r="AA743" i="1"/>
  <c r="AA739" i="1"/>
  <c r="AA732" i="1"/>
  <c r="AA709" i="1"/>
  <c r="AA700" i="1"/>
  <c r="AA692" i="1"/>
  <c r="AA688" i="1"/>
  <c r="AA674" i="1"/>
  <c r="AA671" i="1"/>
  <c r="AA667" i="1"/>
  <c r="AA662" i="1"/>
  <c r="AA643" i="1"/>
  <c r="AA629" i="1"/>
  <c r="AA626" i="1"/>
  <c r="AA531" i="1"/>
  <c r="AA523" i="1"/>
  <c r="AA519" i="1"/>
  <c r="AA506" i="1"/>
  <c r="AA502" i="1"/>
  <c r="AA485" i="1"/>
  <c r="AA480" i="1"/>
  <c r="AA473" i="1"/>
  <c r="AA468" i="1"/>
  <c r="AA460" i="1"/>
  <c r="AA448" i="1"/>
  <c r="Z448" i="1"/>
  <c r="Y448" i="1"/>
  <c r="AA445" i="1"/>
  <c r="Z445" i="1"/>
  <c r="Y445" i="1"/>
  <c r="AA442" i="1"/>
  <c r="Z442" i="1"/>
  <c r="Y442" i="1"/>
  <c r="AA439" i="1"/>
  <c r="Z439" i="1"/>
  <c r="Y439" i="1"/>
  <c r="AA436" i="1"/>
  <c r="AA433" i="1"/>
  <c r="AA426" i="1"/>
  <c r="AA422" i="1"/>
  <c r="AA419" i="1"/>
  <c r="AA351" i="1"/>
  <c r="AA345" i="1"/>
  <c r="AA72" i="1"/>
  <c r="AA68" i="1"/>
  <c r="AA64" i="1"/>
  <c r="U389" i="1" l="1"/>
  <c r="U385" i="1"/>
  <c r="U384" i="1"/>
  <c r="U332" i="1"/>
  <c r="U329" i="1"/>
  <c r="W329" i="1" s="1"/>
  <c r="AB329" i="1" s="1"/>
  <c r="U322" i="1"/>
  <c r="U304" i="1"/>
  <c r="U281" i="1"/>
  <c r="U209" i="1"/>
  <c r="U201" i="1"/>
  <c r="U200" i="1"/>
  <c r="U188" i="1"/>
  <c r="U170" i="1"/>
  <c r="U169" i="1"/>
  <c r="U154" i="1"/>
  <c r="U153" i="1"/>
  <c r="U145" i="1"/>
  <c r="U137" i="1"/>
  <c r="U116" i="1"/>
  <c r="U44" i="1"/>
  <c r="U40" i="1"/>
  <c r="U39" i="1"/>
  <c r="U38" i="1"/>
  <c r="U415" i="1"/>
  <c r="U408" i="1"/>
  <c r="P415" i="1"/>
  <c r="P408" i="1"/>
  <c r="W186" i="1"/>
  <c r="AB186" i="1" s="1"/>
  <c r="P38" i="1"/>
  <c r="W415" i="1" l="1"/>
  <c r="AB415" i="1" s="1"/>
  <c r="W44" i="1"/>
  <c r="AB44" i="1" s="1"/>
  <c r="W332" i="1"/>
  <c r="AB332" i="1" s="1"/>
  <c r="W39" i="1"/>
  <c r="AB39" i="1" s="1"/>
  <c r="W385" i="1"/>
  <c r="AB385" i="1" s="1"/>
  <c r="W153" i="1"/>
  <c r="AB153" i="1" s="1"/>
  <c r="W188" i="1"/>
  <c r="AB188" i="1" s="1"/>
  <c r="W281" i="1"/>
  <c r="AB281" i="1" s="1"/>
  <c r="W38" i="1"/>
  <c r="AB38" i="1" s="1"/>
  <c r="W154" i="1"/>
  <c r="AB154" i="1" s="1"/>
  <c r="W200" i="1"/>
  <c r="AB200" i="1" s="1"/>
  <c r="W304" i="1"/>
  <c r="AB304" i="1" s="1"/>
  <c r="W384" i="1"/>
  <c r="AB384" i="1" s="1"/>
  <c r="W169" i="1"/>
  <c r="AB169" i="1" s="1"/>
  <c r="W201" i="1"/>
  <c r="AB201" i="1" s="1"/>
  <c r="W322" i="1"/>
  <c r="AB322" i="1" s="1"/>
  <c r="W137" i="1"/>
  <c r="AB137" i="1" s="1"/>
  <c r="W408" i="1"/>
  <c r="AB408" i="1" s="1"/>
  <c r="W40" i="1"/>
  <c r="AB40" i="1" s="1"/>
  <c r="W145" i="1"/>
  <c r="AB145" i="1" s="1"/>
  <c r="W170" i="1"/>
  <c r="AB170" i="1" s="1"/>
  <c r="W209" i="1"/>
  <c r="AB209" i="1" s="1"/>
  <c r="W389" i="1"/>
  <c r="AB389" i="1" s="1"/>
  <c r="W297" i="1"/>
  <c r="AB297" i="1" s="1"/>
  <c r="U343" i="1"/>
  <c r="U338" i="1"/>
  <c r="U335" i="1"/>
  <c r="U334" i="1"/>
  <c r="U327" i="1"/>
  <c r="U321" i="1"/>
  <c r="U319" i="1"/>
  <c r="U318" i="1"/>
  <c r="U314" i="1"/>
  <c r="U312" i="1"/>
  <c r="U306" i="1"/>
  <c r="U305" i="1"/>
  <c r="U302" i="1"/>
  <c r="U300" i="1"/>
  <c r="U295" i="1"/>
  <c r="U292" i="1"/>
  <c r="U289" i="1"/>
  <c r="U287" i="1"/>
  <c r="U280" i="1"/>
  <c r="U273" i="1"/>
  <c r="U267" i="1"/>
  <c r="U264" i="1"/>
  <c r="U253" i="1"/>
  <c r="P327" i="1"/>
  <c r="W326" i="1"/>
  <c r="AB326" i="1" s="1"/>
  <c r="P321" i="1"/>
  <c r="P319" i="1"/>
  <c r="P318" i="1"/>
  <c r="W317" i="1"/>
  <c r="AB317" i="1" s="1"/>
  <c r="P314" i="1"/>
  <c r="P312" i="1"/>
  <c r="W307" i="1"/>
  <c r="AB307" i="1" s="1"/>
  <c r="W256" i="1"/>
  <c r="AB256" i="1" s="1"/>
  <c r="W257" i="1"/>
  <c r="AB257" i="1" s="1"/>
  <c r="W181" i="1" l="1"/>
  <c r="AB181" i="1" s="1"/>
  <c r="W311" i="1"/>
  <c r="AB311" i="1" s="1"/>
  <c r="W315" i="1"/>
  <c r="AB315" i="1" s="1"/>
  <c r="W320" i="1"/>
  <c r="AB320" i="1" s="1"/>
  <c r="W325" i="1"/>
  <c r="AB325" i="1" s="1"/>
  <c r="W319" i="1"/>
  <c r="AB319" i="1" s="1"/>
  <c r="W324" i="1"/>
  <c r="AB324" i="1" s="1"/>
  <c r="W308" i="1"/>
  <c r="AB308" i="1" s="1"/>
  <c r="W312" i="1"/>
  <c r="AB312" i="1" s="1"/>
  <c r="W316" i="1"/>
  <c r="AB316" i="1" s="1"/>
  <c r="W309" i="1"/>
  <c r="AB309" i="1" s="1"/>
  <c r="W313" i="1"/>
  <c r="AB313" i="1" s="1"/>
  <c r="W321" i="1"/>
  <c r="AB321" i="1" s="1"/>
  <c r="W48" i="1"/>
  <c r="AB48" i="1" s="1"/>
  <c r="W283" i="1"/>
  <c r="AB283" i="1" s="1"/>
  <c r="W310" i="1"/>
  <c r="AB310" i="1" s="1"/>
  <c r="W314" i="1"/>
  <c r="AB314" i="1" s="1"/>
  <c r="W318" i="1"/>
  <c r="AB318" i="1" s="1"/>
  <c r="W323" i="1"/>
  <c r="AB323" i="1" s="1"/>
  <c r="W327" i="1"/>
  <c r="AB327" i="1" s="1"/>
  <c r="U71" i="1"/>
  <c r="U70" i="1"/>
  <c r="Q116" i="1" l="1"/>
  <c r="W116" i="1" s="1"/>
  <c r="AB116" i="1" s="1"/>
  <c r="U25" i="1" l="1"/>
  <c r="T577" i="1"/>
  <c r="S577" i="1"/>
  <c r="R577" i="1"/>
  <c r="W1050" i="1"/>
  <c r="AB1050" i="1" s="1"/>
  <c r="W1049" i="1"/>
  <c r="AB1049" i="1" s="1"/>
  <c r="W1048" i="1"/>
  <c r="AB1048" i="1" s="1"/>
  <c r="W1047" i="1"/>
  <c r="AB1047" i="1" s="1"/>
  <c r="W1026" i="1"/>
  <c r="AB1026" i="1" s="1"/>
  <c r="W995" i="1"/>
  <c r="AB995" i="1" s="1"/>
  <c r="W994" i="1"/>
  <c r="AB994" i="1" s="1"/>
  <c r="W974" i="1"/>
  <c r="AB974" i="1" s="1"/>
  <c r="W851" i="1"/>
  <c r="AB851" i="1" s="1"/>
  <c r="W850" i="1"/>
  <c r="AB850" i="1" s="1"/>
  <c r="Q26" i="1"/>
  <c r="W27" i="1"/>
  <c r="AB27" i="1" s="1"/>
  <c r="W28" i="1"/>
  <c r="AB28" i="1" s="1"/>
  <c r="W29" i="1"/>
  <c r="AB29" i="1" s="1"/>
  <c r="W30" i="1"/>
  <c r="AB30" i="1" s="1"/>
  <c r="W31" i="1"/>
  <c r="AB31" i="1" s="1"/>
  <c r="W32" i="1"/>
  <c r="AB32" i="1" s="1"/>
  <c r="W33" i="1"/>
  <c r="AB33" i="1" s="1"/>
  <c r="W34" i="1"/>
  <c r="AB34" i="1" s="1"/>
  <c r="W35" i="1"/>
  <c r="AB35" i="1" s="1"/>
  <c r="W36" i="1"/>
  <c r="AB36" i="1" s="1"/>
  <c r="W37" i="1"/>
  <c r="AB37" i="1" s="1"/>
  <c r="W41" i="1"/>
  <c r="AB41" i="1" s="1"/>
  <c r="W42" i="1"/>
  <c r="AB42" i="1" s="1"/>
  <c r="W43" i="1"/>
  <c r="AB43" i="1" s="1"/>
  <c r="W45" i="1"/>
  <c r="AB45" i="1" s="1"/>
  <c r="W46" i="1"/>
  <c r="AB46" i="1" s="1"/>
  <c r="W47" i="1"/>
  <c r="AB47" i="1" s="1"/>
  <c r="W49" i="1"/>
  <c r="AB49" i="1" s="1"/>
  <c r="W50" i="1"/>
  <c r="AB50" i="1" s="1"/>
  <c r="W51" i="1"/>
  <c r="AB51" i="1" s="1"/>
  <c r="W52" i="1"/>
  <c r="AB52" i="1" s="1"/>
  <c r="W53" i="1"/>
  <c r="AB53" i="1" s="1"/>
  <c r="W54" i="1"/>
  <c r="AB54" i="1" s="1"/>
  <c r="W55" i="1"/>
  <c r="AB55" i="1" s="1"/>
  <c r="W56" i="1"/>
  <c r="AB56" i="1" s="1"/>
  <c r="W57" i="1"/>
  <c r="AB57" i="1" s="1"/>
  <c r="W58" i="1"/>
  <c r="AB58" i="1" s="1"/>
  <c r="W59" i="1"/>
  <c r="AB59" i="1" s="1"/>
  <c r="W60" i="1"/>
  <c r="AB60" i="1" s="1"/>
  <c r="W61" i="1"/>
  <c r="AB61" i="1" s="1"/>
  <c r="W62" i="1"/>
  <c r="AB62" i="1" s="1"/>
  <c r="W63" i="1"/>
  <c r="AB63" i="1" s="1"/>
  <c r="W120" i="1"/>
  <c r="AB120" i="1" s="1"/>
  <c r="W121" i="1"/>
  <c r="AB121" i="1" s="1"/>
  <c r="W122" i="1"/>
  <c r="AB122" i="1" s="1"/>
  <c r="W123" i="1"/>
  <c r="AB123" i="1" s="1"/>
  <c r="W124" i="1"/>
  <c r="AB124" i="1" s="1"/>
  <c r="W125" i="1"/>
  <c r="AB125" i="1" s="1"/>
  <c r="W126" i="1"/>
  <c r="AB126" i="1" s="1"/>
  <c r="W127" i="1"/>
  <c r="AB127" i="1" s="1"/>
  <c r="W128" i="1"/>
  <c r="AB128" i="1" s="1"/>
  <c r="W129" i="1"/>
  <c r="AB129" i="1" s="1"/>
  <c r="W130" i="1"/>
  <c r="AB130" i="1" s="1"/>
  <c r="W131" i="1"/>
  <c r="AB131" i="1" s="1"/>
  <c r="W132" i="1"/>
  <c r="AB132" i="1" s="1"/>
  <c r="W133" i="1"/>
  <c r="AB133" i="1" s="1"/>
  <c r="W134" i="1"/>
  <c r="AB134" i="1" s="1"/>
  <c r="W135" i="1"/>
  <c r="AB135" i="1" s="1"/>
  <c r="W136" i="1"/>
  <c r="AB136" i="1" s="1"/>
  <c r="W138" i="1"/>
  <c r="AB138" i="1" s="1"/>
  <c r="W139" i="1"/>
  <c r="AB139" i="1" s="1"/>
  <c r="W140" i="1"/>
  <c r="AB140" i="1" s="1"/>
  <c r="W141" i="1"/>
  <c r="AB141" i="1" s="1"/>
  <c r="W142" i="1"/>
  <c r="AB142" i="1" s="1"/>
  <c r="W143" i="1"/>
  <c r="AB143" i="1" s="1"/>
  <c r="W144" i="1"/>
  <c r="AB144" i="1" s="1"/>
  <c r="W146" i="1"/>
  <c r="AB146" i="1" s="1"/>
  <c r="W147" i="1"/>
  <c r="AB147" i="1" s="1"/>
  <c r="W148" i="1"/>
  <c r="AB148" i="1" s="1"/>
  <c r="W149" i="1"/>
  <c r="AB149" i="1" s="1"/>
  <c r="W150" i="1"/>
  <c r="AB150" i="1" s="1"/>
  <c r="W151" i="1"/>
  <c r="AB151" i="1" s="1"/>
  <c r="W152" i="1"/>
  <c r="AB152" i="1" s="1"/>
  <c r="W155" i="1"/>
  <c r="AB155" i="1" s="1"/>
  <c r="W156" i="1"/>
  <c r="AB156" i="1" s="1"/>
  <c r="W157" i="1"/>
  <c r="AB157" i="1" s="1"/>
  <c r="W158" i="1"/>
  <c r="AB158" i="1" s="1"/>
  <c r="W159" i="1"/>
  <c r="AB159" i="1" s="1"/>
  <c r="W160" i="1"/>
  <c r="AB160" i="1" s="1"/>
  <c r="W161" i="1"/>
  <c r="AB161" i="1" s="1"/>
  <c r="W162" i="1"/>
  <c r="AB162" i="1" s="1"/>
  <c r="W163" i="1"/>
  <c r="AB163" i="1" s="1"/>
  <c r="W164" i="1"/>
  <c r="AB164" i="1" s="1"/>
  <c r="W165" i="1"/>
  <c r="AB165" i="1" s="1"/>
  <c r="W166" i="1"/>
  <c r="AB166" i="1" s="1"/>
  <c r="W167" i="1"/>
  <c r="AB167" i="1" s="1"/>
  <c r="W168" i="1"/>
  <c r="AB168" i="1" s="1"/>
  <c r="W171" i="1"/>
  <c r="AB171" i="1" s="1"/>
  <c r="W172" i="1"/>
  <c r="AB172" i="1" s="1"/>
  <c r="W173" i="1"/>
  <c r="AB173" i="1" s="1"/>
  <c r="W174" i="1"/>
  <c r="AB174" i="1" s="1"/>
  <c r="W175" i="1"/>
  <c r="AB175" i="1" s="1"/>
  <c r="W176" i="1"/>
  <c r="AB176" i="1" s="1"/>
  <c r="W177" i="1"/>
  <c r="AB177" i="1" s="1"/>
  <c r="W178" i="1"/>
  <c r="AB178" i="1" s="1"/>
  <c r="W179" i="1"/>
  <c r="AB179" i="1" s="1"/>
  <c r="W180" i="1"/>
  <c r="AB180" i="1" s="1"/>
  <c r="W182" i="1"/>
  <c r="AB182" i="1" s="1"/>
  <c r="W183" i="1"/>
  <c r="AB183" i="1" s="1"/>
  <c r="W184" i="1"/>
  <c r="AB184" i="1" s="1"/>
  <c r="W185" i="1"/>
  <c r="AB185" i="1" s="1"/>
  <c r="W187" i="1"/>
  <c r="AB187" i="1" s="1"/>
  <c r="W189" i="1"/>
  <c r="AB189" i="1" s="1"/>
  <c r="W190" i="1"/>
  <c r="AB190" i="1" s="1"/>
  <c r="W191" i="1"/>
  <c r="AB191" i="1" s="1"/>
  <c r="W192" i="1"/>
  <c r="AB192" i="1" s="1"/>
  <c r="W193" i="1"/>
  <c r="AB193" i="1" s="1"/>
  <c r="W194" i="1"/>
  <c r="AB194" i="1" s="1"/>
  <c r="W195" i="1"/>
  <c r="AB195" i="1" s="1"/>
  <c r="W196" i="1"/>
  <c r="AB196" i="1" s="1"/>
  <c r="W197" i="1"/>
  <c r="AB197" i="1" s="1"/>
  <c r="W198" i="1"/>
  <c r="AB198" i="1" s="1"/>
  <c r="W199" i="1"/>
  <c r="AB199" i="1" s="1"/>
  <c r="W202" i="1"/>
  <c r="AB202" i="1" s="1"/>
  <c r="W203" i="1"/>
  <c r="AB203" i="1" s="1"/>
  <c r="W204" i="1"/>
  <c r="AB204" i="1" s="1"/>
  <c r="W205" i="1"/>
  <c r="AB205" i="1" s="1"/>
  <c r="W206" i="1"/>
  <c r="AB206" i="1" s="1"/>
  <c r="W207" i="1"/>
  <c r="AB207" i="1" s="1"/>
  <c r="W208" i="1"/>
  <c r="AB208" i="1" s="1"/>
  <c r="W210" i="1"/>
  <c r="AB210" i="1" s="1"/>
  <c r="W211" i="1"/>
  <c r="AB211" i="1" s="1"/>
  <c r="W212" i="1"/>
  <c r="AB212" i="1" s="1"/>
  <c r="W213" i="1"/>
  <c r="AB213" i="1" s="1"/>
  <c r="W214" i="1"/>
  <c r="AB214" i="1" s="1"/>
  <c r="W215" i="1"/>
  <c r="AB215" i="1" s="1"/>
  <c r="W216" i="1"/>
  <c r="AB216" i="1" s="1"/>
  <c r="W217" i="1"/>
  <c r="AB217" i="1" s="1"/>
  <c r="W218" i="1"/>
  <c r="AB218" i="1" s="1"/>
  <c r="W219" i="1"/>
  <c r="AB219" i="1" s="1"/>
  <c r="W220" i="1"/>
  <c r="AB220" i="1" s="1"/>
  <c r="W221" i="1"/>
  <c r="AB221" i="1" s="1"/>
  <c r="W222" i="1"/>
  <c r="AB222" i="1" s="1"/>
  <c r="W223" i="1"/>
  <c r="AB223" i="1" s="1"/>
  <c r="W224" i="1"/>
  <c r="AB224" i="1" s="1"/>
  <c r="W225" i="1"/>
  <c r="AB225" i="1" s="1"/>
  <c r="W226" i="1"/>
  <c r="AB226" i="1" s="1"/>
  <c r="W227" i="1"/>
  <c r="AB227" i="1" s="1"/>
  <c r="W228" i="1"/>
  <c r="AB228" i="1" s="1"/>
  <c r="W229" i="1"/>
  <c r="AB229" i="1" s="1"/>
  <c r="W230" i="1"/>
  <c r="AB230" i="1" s="1"/>
  <c r="W231" i="1"/>
  <c r="AB231" i="1" s="1"/>
  <c r="W232" i="1"/>
  <c r="AB232" i="1" s="1"/>
  <c r="W233" i="1"/>
  <c r="AB233" i="1" s="1"/>
  <c r="W234" i="1"/>
  <c r="AB234" i="1" s="1"/>
  <c r="W235" i="1"/>
  <c r="AB235" i="1" s="1"/>
  <c r="W236" i="1"/>
  <c r="AB236" i="1" s="1"/>
  <c r="W237" i="1"/>
  <c r="AB237" i="1" s="1"/>
  <c r="W238" i="1"/>
  <c r="AB238" i="1" s="1"/>
  <c r="W239" i="1"/>
  <c r="AB239" i="1" s="1"/>
  <c r="W240" i="1"/>
  <c r="AB240" i="1" s="1"/>
  <c r="W241" i="1"/>
  <c r="AB241" i="1" s="1"/>
  <c r="W242" i="1"/>
  <c r="AB242" i="1" s="1"/>
  <c r="W243" i="1"/>
  <c r="AB243" i="1" s="1"/>
  <c r="W244" i="1"/>
  <c r="AB244" i="1" s="1"/>
  <c r="W245" i="1"/>
  <c r="AB245" i="1" s="1"/>
  <c r="W246" i="1"/>
  <c r="AB246" i="1" s="1"/>
  <c r="W247" i="1"/>
  <c r="AB247" i="1" s="1"/>
  <c r="W248" i="1"/>
  <c r="AB248" i="1" s="1"/>
  <c r="W249" i="1"/>
  <c r="AB249" i="1" s="1"/>
  <c r="W250" i="1"/>
  <c r="AB250" i="1" s="1"/>
  <c r="W251" i="1"/>
  <c r="AB251" i="1" s="1"/>
  <c r="W252" i="1"/>
  <c r="AB252" i="1" s="1"/>
  <c r="P253" i="1"/>
  <c r="W253" i="1" s="1"/>
  <c r="AB253" i="1" s="1"/>
  <c r="W254" i="1"/>
  <c r="AB254" i="1" s="1"/>
  <c r="W255" i="1"/>
  <c r="AB255" i="1" s="1"/>
  <c r="W258" i="1"/>
  <c r="AB258" i="1" s="1"/>
  <c r="W259" i="1"/>
  <c r="AB259" i="1" s="1"/>
  <c r="W260" i="1"/>
  <c r="AB260" i="1" s="1"/>
  <c r="W261" i="1"/>
  <c r="AB261" i="1" s="1"/>
  <c r="W262" i="1"/>
  <c r="AB262" i="1" s="1"/>
  <c r="W263" i="1"/>
  <c r="AB263" i="1" s="1"/>
  <c r="P264" i="1"/>
  <c r="W264" i="1" s="1"/>
  <c r="AB264" i="1" s="1"/>
  <c r="W265" i="1"/>
  <c r="AB265" i="1" s="1"/>
  <c r="W266" i="1"/>
  <c r="AB266" i="1" s="1"/>
  <c r="P267" i="1"/>
  <c r="W267" i="1" s="1"/>
  <c r="AB267" i="1" s="1"/>
  <c r="W268" i="1"/>
  <c r="AB268" i="1" s="1"/>
  <c r="W269" i="1"/>
  <c r="AB269" i="1" s="1"/>
  <c r="W270" i="1"/>
  <c r="AB270" i="1" s="1"/>
  <c r="W271" i="1"/>
  <c r="AB271" i="1" s="1"/>
  <c r="W272" i="1"/>
  <c r="AB272" i="1" s="1"/>
  <c r="P273" i="1"/>
  <c r="W273" i="1" s="1"/>
  <c r="AB273" i="1" s="1"/>
  <c r="W274" i="1"/>
  <c r="AB274" i="1" s="1"/>
  <c r="W275" i="1"/>
  <c r="AB275" i="1" s="1"/>
  <c r="W276" i="1"/>
  <c r="AB276" i="1" s="1"/>
  <c r="W277" i="1"/>
  <c r="AB277" i="1" s="1"/>
  <c r="W278" i="1"/>
  <c r="AB278" i="1" s="1"/>
  <c r="W279" i="1"/>
  <c r="AB279" i="1" s="1"/>
  <c r="P280" i="1"/>
  <c r="W280" i="1" s="1"/>
  <c r="AB280" i="1" s="1"/>
  <c r="W282" i="1"/>
  <c r="AB282" i="1" s="1"/>
  <c r="W284" i="1"/>
  <c r="AB284" i="1" s="1"/>
  <c r="W285" i="1"/>
  <c r="AB285" i="1" s="1"/>
  <c r="W286" i="1"/>
  <c r="AB286" i="1" s="1"/>
  <c r="P287" i="1"/>
  <c r="W287" i="1" s="1"/>
  <c r="AB287" i="1" s="1"/>
  <c r="W288" i="1"/>
  <c r="AB288" i="1" s="1"/>
  <c r="P289" i="1"/>
  <c r="W289" i="1" s="1"/>
  <c r="AB289" i="1" s="1"/>
  <c r="W290" i="1"/>
  <c r="AB290" i="1" s="1"/>
  <c r="W291" i="1"/>
  <c r="AB291" i="1" s="1"/>
  <c r="P292" i="1"/>
  <c r="W292" i="1" s="1"/>
  <c r="AB292" i="1" s="1"/>
  <c r="W293" i="1"/>
  <c r="AB293" i="1" s="1"/>
  <c r="W294" i="1"/>
  <c r="AB294" i="1" s="1"/>
  <c r="P295" i="1"/>
  <c r="W295" i="1" s="1"/>
  <c r="AB295" i="1" s="1"/>
  <c r="W296" i="1"/>
  <c r="AB296" i="1" s="1"/>
  <c r="W298" i="1"/>
  <c r="AB298" i="1" s="1"/>
  <c r="W299" i="1"/>
  <c r="AB299" i="1" s="1"/>
  <c r="P300" i="1"/>
  <c r="W300" i="1" s="1"/>
  <c r="AB300" i="1" s="1"/>
  <c r="W301" i="1"/>
  <c r="AB301" i="1" s="1"/>
  <c r="P302" i="1"/>
  <c r="W302" i="1" s="1"/>
  <c r="AB302" i="1" s="1"/>
  <c r="W303" i="1"/>
  <c r="AB303" i="1" s="1"/>
  <c r="P305" i="1"/>
  <c r="W305" i="1" s="1"/>
  <c r="AB305" i="1" s="1"/>
  <c r="P306" i="1"/>
  <c r="W306" i="1" s="1"/>
  <c r="AB306" i="1" s="1"/>
  <c r="W328" i="1"/>
  <c r="AB328" i="1" s="1"/>
  <c r="W330" i="1"/>
  <c r="AB330" i="1" s="1"/>
  <c r="W331" i="1"/>
  <c r="AB331" i="1" s="1"/>
  <c r="W333" i="1"/>
  <c r="AB333" i="1" s="1"/>
  <c r="P334" i="1"/>
  <c r="W334" i="1" s="1"/>
  <c r="AB334" i="1" s="1"/>
  <c r="P335" i="1"/>
  <c r="W335" i="1" s="1"/>
  <c r="AB335" i="1" s="1"/>
  <c r="W336" i="1"/>
  <c r="AB336" i="1" s="1"/>
  <c r="W337" i="1"/>
  <c r="AB337" i="1" s="1"/>
  <c r="P338" i="1"/>
  <c r="W338" i="1" s="1"/>
  <c r="AB338" i="1" s="1"/>
  <c r="W339" i="1"/>
  <c r="AB339" i="1" s="1"/>
  <c r="W340" i="1"/>
  <c r="AB340" i="1" s="1"/>
  <c r="W341" i="1"/>
  <c r="AB341" i="1" s="1"/>
  <c r="W342" i="1"/>
  <c r="AB342" i="1" s="1"/>
  <c r="P343" i="1"/>
  <c r="W343" i="1" s="1"/>
  <c r="AB343" i="1" s="1"/>
  <c r="W344" i="1"/>
  <c r="AB344" i="1" s="1"/>
  <c r="W353" i="1"/>
  <c r="AB353" i="1" s="1"/>
  <c r="W354" i="1"/>
  <c r="AB354" i="1" s="1"/>
  <c r="W355" i="1"/>
  <c r="AB355" i="1" s="1"/>
  <c r="W356" i="1"/>
  <c r="AB356" i="1" s="1"/>
  <c r="W357" i="1"/>
  <c r="AB357" i="1" s="1"/>
  <c r="W358" i="1"/>
  <c r="AB358" i="1" s="1"/>
  <c r="W359" i="1"/>
  <c r="AB359" i="1" s="1"/>
  <c r="W360" i="1"/>
  <c r="AB360" i="1" s="1"/>
  <c r="W361" i="1"/>
  <c r="AB361" i="1" s="1"/>
  <c r="W362" i="1"/>
  <c r="AB362" i="1" s="1"/>
  <c r="W363" i="1"/>
  <c r="AB363" i="1" s="1"/>
  <c r="W364" i="1"/>
  <c r="AB364" i="1" s="1"/>
  <c r="W365" i="1"/>
  <c r="AB365" i="1" s="1"/>
  <c r="W366" i="1"/>
  <c r="AB366" i="1" s="1"/>
  <c r="W367" i="1"/>
  <c r="AB367" i="1" s="1"/>
  <c r="W368" i="1"/>
  <c r="AB368" i="1" s="1"/>
  <c r="W369" i="1"/>
  <c r="AB369" i="1" s="1"/>
  <c r="W370" i="1"/>
  <c r="AB370" i="1" s="1"/>
  <c r="W371" i="1"/>
  <c r="AB371" i="1" s="1"/>
  <c r="W372" i="1"/>
  <c r="AB372" i="1" s="1"/>
  <c r="W373" i="1"/>
  <c r="AB373" i="1" s="1"/>
  <c r="W374" i="1"/>
  <c r="AB374" i="1" s="1"/>
  <c r="W375" i="1"/>
  <c r="AB375" i="1" s="1"/>
  <c r="W376" i="1"/>
  <c r="AB376" i="1" s="1"/>
  <c r="W377" i="1"/>
  <c r="AB377" i="1" s="1"/>
  <c r="W378" i="1"/>
  <c r="AB378" i="1" s="1"/>
  <c r="W379" i="1"/>
  <c r="AB379" i="1" s="1"/>
  <c r="W380" i="1"/>
  <c r="AB380" i="1" s="1"/>
  <c r="W381" i="1"/>
  <c r="AB381" i="1" s="1"/>
  <c r="W382" i="1"/>
  <c r="AB382" i="1" s="1"/>
  <c r="W383" i="1"/>
  <c r="AB383" i="1" s="1"/>
  <c r="W386" i="1"/>
  <c r="AB386" i="1" s="1"/>
  <c r="W387" i="1"/>
  <c r="AB387" i="1" s="1"/>
  <c r="W388" i="1"/>
  <c r="AB388" i="1" s="1"/>
  <c r="W390" i="1"/>
  <c r="AB390" i="1" s="1"/>
  <c r="W391" i="1"/>
  <c r="AB391" i="1" s="1"/>
  <c r="W392" i="1"/>
  <c r="AB392" i="1" s="1"/>
  <c r="W393" i="1"/>
  <c r="AB393" i="1" s="1"/>
  <c r="W394" i="1"/>
  <c r="AB394" i="1" s="1"/>
  <c r="W395" i="1"/>
  <c r="AB395" i="1" s="1"/>
  <c r="W396" i="1"/>
  <c r="AB396" i="1" s="1"/>
  <c r="W397" i="1"/>
  <c r="AB397" i="1" s="1"/>
  <c r="W398" i="1"/>
  <c r="AB398" i="1" s="1"/>
  <c r="W399" i="1"/>
  <c r="AB399" i="1" s="1"/>
  <c r="W400" i="1"/>
  <c r="AB400" i="1" s="1"/>
  <c r="W401" i="1"/>
  <c r="AB401" i="1" s="1"/>
  <c r="W402" i="1"/>
  <c r="AB402" i="1" s="1"/>
  <c r="W403" i="1"/>
  <c r="AB403" i="1" s="1"/>
  <c r="W404" i="1"/>
  <c r="AB404" i="1" s="1"/>
  <c r="W405" i="1"/>
  <c r="AB405" i="1" s="1"/>
  <c r="W406" i="1"/>
  <c r="AB406" i="1" s="1"/>
  <c r="W407" i="1"/>
  <c r="AB407" i="1" s="1"/>
  <c r="W409" i="1"/>
  <c r="AB409" i="1" s="1"/>
  <c r="W410" i="1"/>
  <c r="AB410" i="1" s="1"/>
  <c r="W411" i="1"/>
  <c r="AB411" i="1" s="1"/>
  <c r="W412" i="1"/>
  <c r="AB412" i="1" s="1"/>
  <c r="W413" i="1"/>
  <c r="AB413" i="1" s="1"/>
  <c r="W414" i="1"/>
  <c r="AB414" i="1" s="1"/>
  <c r="W416" i="1"/>
  <c r="AB416" i="1" s="1"/>
  <c r="W418" i="1"/>
  <c r="AB418" i="1" s="1"/>
  <c r="W417" i="1"/>
  <c r="AB417" i="1" s="1"/>
  <c r="P25" i="1"/>
  <c r="O577" i="1"/>
  <c r="N577" i="1"/>
  <c r="M577" i="1"/>
  <c r="L577" i="1"/>
  <c r="K577" i="1"/>
  <c r="W85" i="1"/>
  <c r="AB85" i="1" s="1"/>
  <c r="T71" i="1"/>
  <c r="S71" i="1"/>
  <c r="R76" i="1"/>
  <c r="W1168" i="1"/>
  <c r="AB1168" i="1" s="1"/>
  <c r="W1120" i="1"/>
  <c r="AB1120" i="1" s="1"/>
  <c r="W1083" i="1"/>
  <c r="AB1083" i="1" s="1"/>
  <c r="W1062" i="1"/>
  <c r="AB1062" i="1" s="1"/>
  <c r="W1055" i="1"/>
  <c r="AB1055" i="1" s="1"/>
  <c r="W1046" i="1"/>
  <c r="AB1046" i="1" s="1"/>
  <c r="W1045" i="1"/>
  <c r="AB1045" i="1" s="1"/>
  <c r="W1041" i="1"/>
  <c r="AB1041" i="1" s="1"/>
  <c r="W1027" i="1"/>
  <c r="AB1027" i="1" s="1"/>
  <c r="W1024" i="1"/>
  <c r="AB1024" i="1" s="1"/>
  <c r="W1023" i="1"/>
  <c r="AB1023" i="1" s="1"/>
  <c r="W1022" i="1"/>
  <c r="AB1022" i="1" s="1"/>
  <c r="W1021" i="1"/>
  <c r="AB1021" i="1" s="1"/>
  <c r="W1020" i="1"/>
  <c r="AB1020" i="1" s="1"/>
  <c r="W1019" i="1"/>
  <c r="AB1019" i="1" s="1"/>
  <c r="W1018" i="1"/>
  <c r="AB1018" i="1" s="1"/>
  <c r="W1017" i="1"/>
  <c r="AB1017" i="1" s="1"/>
  <c r="W1016" i="1"/>
  <c r="AB1016" i="1" s="1"/>
  <c r="W1015" i="1"/>
  <c r="AB1015" i="1" s="1"/>
  <c r="W1014" i="1"/>
  <c r="AB1014" i="1" s="1"/>
  <c r="W1013" i="1"/>
  <c r="AB1013" i="1" s="1"/>
  <c r="W1012" i="1"/>
  <c r="AB1012" i="1" s="1"/>
  <c r="W1011" i="1"/>
  <c r="AB1011" i="1" s="1"/>
  <c r="W1010" i="1"/>
  <c r="AB1010" i="1" s="1"/>
  <c r="W1009" i="1"/>
  <c r="AB1009" i="1" s="1"/>
  <c r="W1008" i="1"/>
  <c r="AB1008" i="1" s="1"/>
  <c r="W1007" i="1"/>
  <c r="AB1007" i="1" s="1"/>
  <c r="W1006" i="1"/>
  <c r="AB1006" i="1" s="1"/>
  <c r="W1005" i="1"/>
  <c r="AB1005" i="1" s="1"/>
  <c r="W1004" i="1"/>
  <c r="AB1004" i="1" s="1"/>
  <c r="W1003" i="1"/>
  <c r="AB1003" i="1" s="1"/>
  <c r="W1002" i="1"/>
  <c r="AB1002" i="1" s="1"/>
  <c r="W1001" i="1"/>
  <c r="AB1001" i="1" s="1"/>
  <c r="W1000" i="1"/>
  <c r="AB1000" i="1" s="1"/>
  <c r="W999" i="1"/>
  <c r="AB999" i="1" s="1"/>
  <c r="W998" i="1"/>
  <c r="AB998" i="1" s="1"/>
  <c r="W997" i="1"/>
  <c r="AB997" i="1" s="1"/>
  <c r="W996" i="1"/>
  <c r="AB996" i="1" s="1"/>
  <c r="W993" i="1"/>
  <c r="AB993" i="1" s="1"/>
  <c r="W992" i="1"/>
  <c r="AB992" i="1" s="1"/>
  <c r="W991" i="1"/>
  <c r="AB991" i="1" s="1"/>
  <c r="W990" i="1"/>
  <c r="AB990" i="1" s="1"/>
  <c r="W989" i="1"/>
  <c r="AB989" i="1" s="1"/>
  <c r="W988" i="1"/>
  <c r="AB988" i="1" s="1"/>
  <c r="W987" i="1"/>
  <c r="AB987" i="1" s="1"/>
  <c r="W986" i="1"/>
  <c r="AB986" i="1" s="1"/>
  <c r="W985" i="1"/>
  <c r="AB985" i="1" s="1"/>
  <c r="W984" i="1"/>
  <c r="AB984" i="1" s="1"/>
  <c r="W983" i="1"/>
  <c r="AB983" i="1" s="1"/>
  <c r="W981" i="1"/>
  <c r="AB981" i="1" s="1"/>
  <c r="W980" i="1"/>
  <c r="AB980" i="1" s="1"/>
  <c r="W978" i="1"/>
  <c r="AB978" i="1" s="1"/>
  <c r="W977" i="1"/>
  <c r="AB977" i="1" s="1"/>
  <c r="W976" i="1"/>
  <c r="AB976" i="1" s="1"/>
  <c r="W975" i="1"/>
  <c r="AB975" i="1" s="1"/>
  <c r="W973" i="1"/>
  <c r="AB973" i="1" s="1"/>
  <c r="W972" i="1"/>
  <c r="AB972" i="1" s="1"/>
  <c r="W971" i="1"/>
  <c r="AB971" i="1" s="1"/>
  <c r="W970" i="1"/>
  <c r="AB970" i="1" s="1"/>
  <c r="W968" i="1"/>
  <c r="AB968" i="1" s="1"/>
  <c r="W967" i="1"/>
  <c r="AB967" i="1" s="1"/>
  <c r="W966" i="1"/>
  <c r="AB966" i="1" s="1"/>
  <c r="W965" i="1"/>
  <c r="AB965" i="1" s="1"/>
  <c r="W964" i="1"/>
  <c r="AB964" i="1" s="1"/>
  <c r="W962" i="1"/>
  <c r="AB962" i="1" s="1"/>
  <c r="W961" i="1"/>
  <c r="AB961" i="1" s="1"/>
  <c r="W960" i="1"/>
  <c r="AB960" i="1" s="1"/>
  <c r="W958" i="1"/>
  <c r="AB958" i="1" s="1"/>
  <c r="W956" i="1"/>
  <c r="AB956" i="1" s="1"/>
  <c r="W955" i="1"/>
  <c r="AB955" i="1" s="1"/>
  <c r="W869" i="1"/>
  <c r="AB869" i="1" s="1"/>
  <c r="W868" i="1"/>
  <c r="AB868" i="1" s="1"/>
  <c r="W864" i="1"/>
  <c r="AB864" i="1" s="1"/>
  <c r="W863" i="1"/>
  <c r="AB863" i="1" s="1"/>
  <c r="W862" i="1"/>
  <c r="AB862" i="1" s="1"/>
  <c r="W861" i="1"/>
  <c r="AB861" i="1" s="1"/>
  <c r="W860" i="1"/>
  <c r="AB860" i="1" s="1"/>
  <c r="W859" i="1"/>
  <c r="AB859" i="1" s="1"/>
  <c r="W858" i="1"/>
  <c r="AB858" i="1" s="1"/>
  <c r="W857" i="1"/>
  <c r="AB857" i="1" s="1"/>
  <c r="W856" i="1"/>
  <c r="AB856" i="1" s="1"/>
  <c r="W855" i="1"/>
  <c r="AB855" i="1" s="1"/>
  <c r="W854" i="1"/>
  <c r="AB854" i="1" s="1"/>
  <c r="W853" i="1"/>
  <c r="AB853" i="1" s="1"/>
  <c r="W852" i="1"/>
  <c r="AB852" i="1" s="1"/>
  <c r="W849" i="1"/>
  <c r="AB849" i="1" s="1"/>
  <c r="W848" i="1"/>
  <c r="AB848" i="1" s="1"/>
  <c r="W847" i="1"/>
  <c r="AB847" i="1" s="1"/>
  <c r="W846" i="1"/>
  <c r="AB846" i="1" s="1"/>
  <c r="W845" i="1"/>
  <c r="AB845" i="1" s="1"/>
  <c r="W447" i="1"/>
  <c r="AB447" i="1" s="1"/>
  <c r="AB448" i="1" s="1"/>
  <c r="Q71" i="1"/>
  <c r="O24" i="1"/>
  <c r="N24" i="1"/>
  <c r="W935" i="1"/>
  <c r="AB935" i="1" s="1"/>
  <c r="W585" i="1"/>
  <c r="AB585" i="1" s="1"/>
  <c r="M71" i="1"/>
  <c r="W96" i="1"/>
  <c r="AB96" i="1" s="1"/>
  <c r="L24" i="1"/>
  <c r="K24" i="1"/>
  <c r="T21" i="1"/>
  <c r="W456" i="1"/>
  <c r="AB456" i="1" s="1"/>
  <c r="S20" i="1"/>
  <c r="R75" i="1"/>
  <c r="W1169" i="1"/>
  <c r="AB1169" i="1" s="1"/>
  <c r="W1167" i="1"/>
  <c r="AB1167" i="1" s="1"/>
  <c r="W1155" i="1"/>
  <c r="AB1155" i="1" s="1"/>
  <c r="W1150" i="1"/>
  <c r="AB1150" i="1" s="1"/>
  <c r="W1149" i="1"/>
  <c r="AB1149" i="1" s="1"/>
  <c r="W1146" i="1"/>
  <c r="AB1146" i="1" s="1"/>
  <c r="W1141" i="1"/>
  <c r="AB1141" i="1" s="1"/>
  <c r="W1140" i="1"/>
  <c r="AB1140" i="1" s="1"/>
  <c r="W1137" i="1"/>
  <c r="AB1137" i="1" s="1"/>
  <c r="W1136" i="1"/>
  <c r="AB1136" i="1" s="1"/>
  <c r="W1132" i="1"/>
  <c r="AB1132" i="1" s="1"/>
  <c r="W1127" i="1"/>
  <c r="AB1127" i="1" s="1"/>
  <c r="W1121" i="1"/>
  <c r="AB1121" i="1" s="1"/>
  <c r="W1119" i="1"/>
  <c r="AB1119" i="1" s="1"/>
  <c r="W1118" i="1"/>
  <c r="AB1118" i="1" s="1"/>
  <c r="W1101" i="1"/>
  <c r="AB1101" i="1" s="1"/>
  <c r="AB1102" i="1" s="1"/>
  <c r="W1098" i="1"/>
  <c r="AB1098" i="1" s="1"/>
  <c r="W1097" i="1"/>
  <c r="AB1097" i="1" s="1"/>
  <c r="W1087" i="1"/>
  <c r="AB1087" i="1" s="1"/>
  <c r="W1086" i="1"/>
  <c r="AB1086" i="1" s="1"/>
  <c r="W1085" i="1"/>
  <c r="AB1085" i="1" s="1"/>
  <c r="W1084" i="1"/>
  <c r="AB1084" i="1" s="1"/>
  <c r="W1082" i="1"/>
  <c r="AB1082" i="1" s="1"/>
  <c r="W1081" i="1"/>
  <c r="AB1081" i="1" s="1"/>
  <c r="W1076" i="1"/>
  <c r="AB1076" i="1" s="1"/>
  <c r="W1075" i="1"/>
  <c r="AB1075" i="1" s="1"/>
  <c r="W1068" i="1"/>
  <c r="AB1068" i="1" s="1"/>
  <c r="W1066" i="1"/>
  <c r="AB1066" i="1" s="1"/>
  <c r="W1065" i="1"/>
  <c r="AB1065" i="1" s="1"/>
  <c r="W1064" i="1"/>
  <c r="AB1064" i="1" s="1"/>
  <c r="W1063" i="1"/>
  <c r="AB1063" i="1" s="1"/>
  <c r="W1032" i="1"/>
  <c r="AB1032" i="1" s="1"/>
  <c r="W1031" i="1"/>
  <c r="AB1031" i="1" s="1"/>
  <c r="W982" i="1"/>
  <c r="AB982" i="1" s="1"/>
  <c r="W959" i="1"/>
  <c r="AB959" i="1" s="1"/>
  <c r="W957" i="1"/>
  <c r="AB957" i="1" s="1"/>
  <c r="W892" i="1"/>
  <c r="AB892" i="1" s="1"/>
  <c r="W891" i="1"/>
  <c r="AB891" i="1" s="1"/>
  <c r="W890" i="1"/>
  <c r="AB890" i="1" s="1"/>
  <c r="W889" i="1"/>
  <c r="AB889" i="1" s="1"/>
  <c r="W888" i="1"/>
  <c r="AB888" i="1" s="1"/>
  <c r="W887" i="1"/>
  <c r="AB887" i="1" s="1"/>
  <c r="W867" i="1"/>
  <c r="AB867" i="1" s="1"/>
  <c r="W822" i="1"/>
  <c r="AB822" i="1" s="1"/>
  <c r="W821" i="1"/>
  <c r="AB821" i="1" s="1"/>
  <c r="W820" i="1"/>
  <c r="AB820" i="1" s="1"/>
  <c r="W812" i="1"/>
  <c r="AB812" i="1" s="1"/>
  <c r="W811" i="1"/>
  <c r="AB811" i="1" s="1"/>
  <c r="W805" i="1"/>
  <c r="AB805" i="1" s="1"/>
  <c r="W804" i="1"/>
  <c r="AB804" i="1" s="1"/>
  <c r="W451" i="1"/>
  <c r="AB451" i="1" s="1"/>
  <c r="W350" i="1"/>
  <c r="AB350" i="1" s="1"/>
  <c r="W349" i="1"/>
  <c r="AB349" i="1" s="1"/>
  <c r="W92" i="1"/>
  <c r="AB92" i="1" s="1"/>
  <c r="Q19" i="1"/>
  <c r="W19" i="1" s="1"/>
  <c r="O21" i="1"/>
  <c r="W95" i="1"/>
  <c r="AB95" i="1" s="1"/>
  <c r="N21" i="1"/>
  <c r="M21" i="1"/>
  <c r="L21" i="1"/>
  <c r="K21" i="1"/>
  <c r="U721" i="1"/>
  <c r="U678" i="1"/>
  <c r="U453" i="1"/>
  <c r="U450" i="1"/>
  <c r="U430" i="1"/>
  <c r="U429" i="1"/>
  <c r="U428" i="1"/>
  <c r="T721" i="1"/>
  <c r="T678" i="1"/>
  <c r="S721" i="1"/>
  <c r="S678" i="1"/>
  <c r="S428" i="1"/>
  <c r="R678" i="1"/>
  <c r="Q428" i="1"/>
  <c r="O721" i="1"/>
  <c r="O678" i="1"/>
  <c r="N678" i="1"/>
  <c r="K678" i="1"/>
  <c r="W432" i="1" l="1"/>
  <c r="AB432" i="1" s="1"/>
  <c r="AB1138" i="1"/>
  <c r="AB1077" i="1"/>
  <c r="AB1099" i="1"/>
  <c r="AB1142" i="1"/>
  <c r="AB1151" i="1"/>
  <c r="AB419" i="1"/>
  <c r="W450" i="1"/>
  <c r="AB450" i="1" s="1"/>
  <c r="W454" i="1"/>
  <c r="AB454" i="1" s="1"/>
  <c r="W475" i="1"/>
  <c r="AB475" i="1" s="1"/>
  <c r="W479" i="1"/>
  <c r="AB479" i="1" s="1"/>
  <c r="W504" i="1"/>
  <c r="AB504" i="1" s="1"/>
  <c r="W809" i="1"/>
  <c r="AB809" i="1" s="1"/>
  <c r="W873" i="1"/>
  <c r="W1030" i="1"/>
  <c r="AB1030" i="1" s="1"/>
  <c r="W79" i="1"/>
  <c r="AB79" i="1" s="1"/>
  <c r="W107" i="1"/>
  <c r="AB107" i="1" s="1"/>
  <c r="W490" i="1"/>
  <c r="AB490" i="1" s="1"/>
  <c r="W598" i="1"/>
  <c r="AB598" i="1" s="1"/>
  <c r="W603" i="1"/>
  <c r="AB603" i="1" s="1"/>
  <c r="W607" i="1"/>
  <c r="AB607" i="1" s="1"/>
  <c r="W829" i="1"/>
  <c r="AB829" i="1" s="1"/>
  <c r="W834" i="1"/>
  <c r="AB834" i="1" s="1"/>
  <c r="W838" i="1"/>
  <c r="AB838" i="1" s="1"/>
  <c r="W908" i="1"/>
  <c r="AB908" i="1" s="1"/>
  <c r="W928" i="1"/>
  <c r="AB928" i="1" s="1"/>
  <c r="W933" i="1"/>
  <c r="AB933" i="1" s="1"/>
  <c r="W938" i="1"/>
  <c r="AB938" i="1" s="1"/>
  <c r="W943" i="1"/>
  <c r="AB943" i="1" s="1"/>
  <c r="W954" i="1"/>
  <c r="AB954" i="1" s="1"/>
  <c r="W1037" i="1"/>
  <c r="AB1037" i="1" s="1"/>
  <c r="W1042" i="1"/>
  <c r="AB1042" i="1" s="1"/>
  <c r="W25" i="1"/>
  <c r="AB25" i="1" s="1"/>
  <c r="W118" i="1"/>
  <c r="AB118" i="1" s="1"/>
  <c r="W113" i="1"/>
  <c r="AB113" i="1" s="1"/>
  <c r="W453" i="1"/>
  <c r="AB453" i="1" s="1"/>
  <c r="W78" i="1"/>
  <c r="AB78" i="1" s="1"/>
  <c r="W476" i="1"/>
  <c r="AB476" i="1" s="1"/>
  <c r="W505" i="1"/>
  <c r="AB505" i="1" s="1"/>
  <c r="W628" i="1"/>
  <c r="AB628" i="1" s="1"/>
  <c r="AB629" i="1" s="1"/>
  <c r="W74" i="1"/>
  <c r="AB74" i="1" s="1"/>
  <c r="W101" i="1"/>
  <c r="AB101" i="1" s="1"/>
  <c r="W929" i="1"/>
  <c r="AB929" i="1" s="1"/>
  <c r="W963" i="1"/>
  <c r="AB963" i="1" s="1"/>
  <c r="W1038" i="1"/>
  <c r="AB1038" i="1" s="1"/>
  <c r="W1043" i="1"/>
  <c r="AB1043" i="1" s="1"/>
  <c r="W117" i="1"/>
  <c r="AB117" i="1" s="1"/>
  <c r="W26" i="1"/>
  <c r="AB26" i="1" s="1"/>
  <c r="V431" i="1"/>
  <c r="W431" i="1" s="1"/>
  <c r="AB431" i="1" s="1"/>
  <c r="V459" i="1"/>
  <c r="W459" i="1" s="1"/>
  <c r="AB459" i="1" s="1"/>
  <c r="V802" i="1"/>
  <c r="W802" i="1" s="1"/>
  <c r="AB802" i="1" s="1"/>
  <c r="V806" i="1"/>
  <c r="W806" i="1" s="1"/>
  <c r="AB806" i="1" s="1"/>
  <c r="V1072" i="1"/>
  <c r="W1072" i="1" s="1"/>
  <c r="AB1072" i="1" s="1"/>
  <c r="V600" i="1"/>
  <c r="W600" i="1" s="1"/>
  <c r="AB600" i="1" s="1"/>
  <c r="W21" i="1"/>
  <c r="AB21" i="1" s="1"/>
  <c r="W810" i="1"/>
  <c r="AB810" i="1" s="1"/>
  <c r="W1033" i="1"/>
  <c r="AB1033" i="1" s="1"/>
  <c r="W458" i="1"/>
  <c r="AB458" i="1" s="1"/>
  <c r="V444" i="1"/>
  <c r="W444" i="1" s="1"/>
  <c r="V803" i="1"/>
  <c r="W803" i="1" s="1"/>
  <c r="AB803" i="1" s="1"/>
  <c r="W487" i="1"/>
  <c r="AB487" i="1" s="1"/>
  <c r="W573" i="1"/>
  <c r="AB573" i="1" s="1"/>
  <c r="W604" i="1"/>
  <c r="AB604" i="1" s="1"/>
  <c r="W826" i="1"/>
  <c r="AB826" i="1" s="1"/>
  <c r="W835" i="1"/>
  <c r="AB835" i="1" s="1"/>
  <c r="W901" i="1"/>
  <c r="AB901" i="1" s="1"/>
  <c r="W904" i="1"/>
  <c r="AB904" i="1" s="1"/>
  <c r="W939" i="1"/>
  <c r="AB939" i="1" s="1"/>
  <c r="V949" i="1"/>
  <c r="W949" i="1" s="1"/>
  <c r="AB949" i="1" s="1"/>
  <c r="W906" i="1"/>
  <c r="AB906" i="1" s="1"/>
  <c r="W80" i="1"/>
  <c r="AB80" i="1" s="1"/>
  <c r="W477" i="1"/>
  <c r="AB477" i="1" s="1"/>
  <c r="W815" i="1"/>
  <c r="AB815" i="1" s="1"/>
  <c r="W885" i="1"/>
  <c r="AB885" i="1" s="1"/>
  <c r="W1034" i="1"/>
  <c r="AB1034" i="1" s="1"/>
  <c r="V457" i="1"/>
  <c r="W457" i="1" s="1"/>
  <c r="AB457" i="1" s="1"/>
  <c r="W66" i="1"/>
  <c r="AB66" i="1" s="1"/>
  <c r="V435" i="1"/>
  <c r="W435" i="1" s="1"/>
  <c r="W24" i="1"/>
  <c r="AB24" i="1" s="1"/>
  <c r="W89" i="1"/>
  <c r="AB89" i="1" s="1"/>
  <c r="W105" i="1"/>
  <c r="AB105" i="1" s="1"/>
  <c r="W110" i="1"/>
  <c r="AB110" i="1" s="1"/>
  <c r="W492" i="1"/>
  <c r="AB492" i="1" s="1"/>
  <c r="W555" i="1"/>
  <c r="AB555" i="1" s="1"/>
  <c r="W574" i="1"/>
  <c r="AB574" i="1" s="1"/>
  <c r="W601" i="1"/>
  <c r="AB601" i="1" s="1"/>
  <c r="W605" i="1"/>
  <c r="AB605" i="1" s="1"/>
  <c r="W836" i="1"/>
  <c r="AB836" i="1" s="1"/>
  <c r="W840" i="1"/>
  <c r="AB840" i="1" s="1"/>
  <c r="W870" i="1"/>
  <c r="W915" i="1"/>
  <c r="AB915" i="1" s="1"/>
  <c r="W1039" i="1"/>
  <c r="AB1039" i="1" s="1"/>
  <c r="W1044" i="1"/>
  <c r="AB1044" i="1" s="1"/>
  <c r="W914" i="1"/>
  <c r="AB914" i="1" s="1"/>
  <c r="V950" i="1"/>
  <c r="W950" i="1" s="1"/>
  <c r="AB950" i="1" s="1"/>
  <c r="W115" i="1"/>
  <c r="AB115" i="1" s="1"/>
  <c r="W421" i="1"/>
  <c r="W478" i="1"/>
  <c r="AB478" i="1" s="1"/>
  <c r="W763" i="1"/>
  <c r="AB763" i="1" s="1"/>
  <c r="AB764" i="1" s="1"/>
  <c r="W816" i="1"/>
  <c r="AB816" i="1" s="1"/>
  <c r="W67" i="1"/>
  <c r="AB67" i="1" s="1"/>
  <c r="V1071" i="1"/>
  <c r="W1071" i="1" s="1"/>
  <c r="AB1071" i="1" s="1"/>
  <c r="W106" i="1"/>
  <c r="AB106" i="1" s="1"/>
  <c r="W580" i="1"/>
  <c r="AB580" i="1" s="1"/>
  <c r="W602" i="1"/>
  <c r="AB602" i="1" s="1"/>
  <c r="W828" i="1"/>
  <c r="AB828" i="1" s="1"/>
  <c r="W837" i="1"/>
  <c r="AB837" i="1" s="1"/>
  <c r="W907" i="1"/>
  <c r="AB907" i="1" s="1"/>
  <c r="W927" i="1"/>
  <c r="AB927" i="1" s="1"/>
  <c r="W932" i="1"/>
  <c r="AB932" i="1" s="1"/>
  <c r="W937" i="1"/>
  <c r="AB937" i="1" s="1"/>
  <c r="W941" i="1"/>
  <c r="AB941" i="1" s="1"/>
  <c r="W1040" i="1"/>
  <c r="AB1040" i="1" s="1"/>
  <c r="W565" i="1"/>
  <c r="AB565" i="1" s="1"/>
  <c r="W930" i="1"/>
  <c r="AB930" i="1" s="1"/>
  <c r="V109" i="1"/>
  <c r="W109" i="1" s="1"/>
  <c r="AB109" i="1" s="1"/>
  <c r="V1025" i="1"/>
  <c r="W1025" i="1" s="1"/>
  <c r="AB1025" i="1" s="1"/>
  <c r="W119" i="1"/>
  <c r="AB119" i="1" s="1"/>
  <c r="W114" i="1"/>
  <c r="AB114" i="1" s="1"/>
  <c r="V429" i="1"/>
  <c r="W429" i="1" s="1"/>
  <c r="AB429" i="1" s="1"/>
  <c r="V83" i="1"/>
  <c r="W83" i="1" s="1"/>
  <c r="AB83" i="1" s="1"/>
  <c r="V97" i="1"/>
  <c r="W97" i="1" s="1"/>
  <c r="AB97" i="1" s="1"/>
  <c r="V94" i="1"/>
  <c r="W94" i="1" s="1"/>
  <c r="AB94" i="1" s="1"/>
  <c r="V518" i="1"/>
  <c r="W518" i="1" s="1"/>
  <c r="AB518" i="1" s="1"/>
  <c r="V636" i="1"/>
  <c r="W636" i="1" s="1"/>
  <c r="AB636" i="1" s="1"/>
  <c r="V648" i="1"/>
  <c r="W648" i="1" s="1"/>
  <c r="AB648" i="1" s="1"/>
  <c r="V658" i="1"/>
  <c r="W658" i="1" s="1"/>
  <c r="AB658" i="1" s="1"/>
  <c r="V670" i="1"/>
  <c r="W670" i="1" s="1"/>
  <c r="AB670" i="1" s="1"/>
  <c r="V687" i="1"/>
  <c r="W687" i="1" s="1"/>
  <c r="AB687" i="1" s="1"/>
  <c r="V699" i="1"/>
  <c r="W699" i="1" s="1"/>
  <c r="AB699" i="1" s="1"/>
  <c r="V715" i="1"/>
  <c r="W715" i="1" s="1"/>
  <c r="AB715" i="1" s="1"/>
  <c r="V724" i="1"/>
  <c r="W724" i="1" s="1"/>
  <c r="AB724" i="1" s="1"/>
  <c r="V741" i="1"/>
  <c r="W741" i="1" s="1"/>
  <c r="AB741" i="1" s="1"/>
  <c r="V753" i="1"/>
  <c r="W753" i="1" s="1"/>
  <c r="V773" i="1"/>
  <c r="W773" i="1" s="1"/>
  <c r="AB773" i="1" s="1"/>
  <c r="V786" i="1"/>
  <c r="W786" i="1" s="1"/>
  <c r="AB786" i="1" s="1"/>
  <c r="V881" i="1"/>
  <c r="W881" i="1" s="1"/>
  <c r="AB881" i="1" s="1"/>
  <c r="V1061" i="1"/>
  <c r="W1061" i="1" s="1"/>
  <c r="AB1061" i="1" s="1"/>
  <c r="V1104" i="1"/>
  <c r="W1104" i="1" s="1"/>
  <c r="AB1104" i="1" s="1"/>
  <c r="V1113" i="1"/>
  <c r="W1113" i="1" s="1"/>
  <c r="AB1113" i="1" s="1"/>
  <c r="V1153" i="1"/>
  <c r="W1153" i="1" s="1"/>
  <c r="AB1153" i="1" s="1"/>
  <c r="V99" i="1"/>
  <c r="W99" i="1" s="1"/>
  <c r="AB99" i="1" s="1"/>
  <c r="V82" i="1"/>
  <c r="W82" i="1" s="1"/>
  <c r="AB82" i="1" s="1"/>
  <c r="V103" i="1"/>
  <c r="W103" i="1" s="1"/>
  <c r="AB103" i="1" s="1"/>
  <c r="V112" i="1"/>
  <c r="W112" i="1" s="1"/>
  <c r="AB112" i="1" s="1"/>
  <c r="V494" i="1"/>
  <c r="W494" i="1" s="1"/>
  <c r="AB494" i="1" s="1"/>
  <c r="V498" i="1"/>
  <c r="W498" i="1" s="1"/>
  <c r="AB498" i="1" s="1"/>
  <c r="V533" i="1"/>
  <c r="W533" i="1" s="1"/>
  <c r="AB533" i="1" s="1"/>
  <c r="V537" i="1"/>
  <c r="W537" i="1" s="1"/>
  <c r="AB537" i="1" s="1"/>
  <c r="V541" i="1"/>
  <c r="W541" i="1" s="1"/>
  <c r="AB541" i="1" s="1"/>
  <c r="V545" i="1"/>
  <c r="W545" i="1" s="1"/>
  <c r="AB545" i="1" s="1"/>
  <c r="V549" i="1"/>
  <c r="W549" i="1" s="1"/>
  <c r="AB549" i="1" s="1"/>
  <c r="V553" i="1"/>
  <c r="W553" i="1" s="1"/>
  <c r="AB553" i="1" s="1"/>
  <c r="V557" i="1"/>
  <c r="W557" i="1" s="1"/>
  <c r="AB557" i="1" s="1"/>
  <c r="V561" i="1"/>
  <c r="W561" i="1" s="1"/>
  <c r="AB561" i="1" s="1"/>
  <c r="V566" i="1"/>
  <c r="W566" i="1" s="1"/>
  <c r="AB566" i="1" s="1"/>
  <c r="V570" i="1"/>
  <c r="W570" i="1" s="1"/>
  <c r="AB570" i="1" s="1"/>
  <c r="V572" i="1"/>
  <c r="W572" i="1" s="1"/>
  <c r="AB572" i="1" s="1"/>
  <c r="V576" i="1"/>
  <c r="W576" i="1" s="1"/>
  <c r="AB576" i="1" s="1"/>
  <c r="V581" i="1"/>
  <c r="W581" i="1" s="1"/>
  <c r="AB581" i="1" s="1"/>
  <c r="V586" i="1"/>
  <c r="W586" i="1" s="1"/>
  <c r="AB586" i="1" s="1"/>
  <c r="V590" i="1"/>
  <c r="W590" i="1" s="1"/>
  <c r="AB590" i="1" s="1"/>
  <c r="V594" i="1"/>
  <c r="W594" i="1" s="1"/>
  <c r="AB594" i="1" s="1"/>
  <c r="V611" i="1"/>
  <c r="W611" i="1" s="1"/>
  <c r="AB611" i="1" s="1"/>
  <c r="V616" i="1"/>
  <c r="W616" i="1" s="1"/>
  <c r="AB616" i="1" s="1"/>
  <c r="V620" i="1"/>
  <c r="W620" i="1" s="1"/>
  <c r="AB620" i="1" s="1"/>
  <c r="V624" i="1"/>
  <c r="W624" i="1" s="1"/>
  <c r="AB624" i="1" s="1"/>
  <c r="V633" i="1"/>
  <c r="W633" i="1" s="1"/>
  <c r="AB633" i="1" s="1"/>
  <c r="V656" i="1"/>
  <c r="W656" i="1" s="1"/>
  <c r="AB656" i="1" s="1"/>
  <c r="V774" i="1"/>
  <c r="W774" i="1" s="1"/>
  <c r="AB774" i="1" s="1"/>
  <c r="V782" i="1"/>
  <c r="W782" i="1" s="1"/>
  <c r="AB782" i="1" s="1"/>
  <c r="V842" i="1"/>
  <c r="W842" i="1" s="1"/>
  <c r="AB842" i="1" s="1"/>
  <c r="V896" i="1"/>
  <c r="W896" i="1" s="1"/>
  <c r="AB896" i="1" s="1"/>
  <c r="V900" i="1"/>
  <c r="W900" i="1" s="1"/>
  <c r="AB900" i="1" s="1"/>
  <c r="V903" i="1"/>
  <c r="W903" i="1" s="1"/>
  <c r="AB903" i="1" s="1"/>
  <c r="V912" i="1"/>
  <c r="W912" i="1" s="1"/>
  <c r="AB912" i="1" s="1"/>
  <c r="V918" i="1"/>
  <c r="W918" i="1" s="1"/>
  <c r="AB918" i="1" s="1"/>
  <c r="V922" i="1"/>
  <c r="W922" i="1" s="1"/>
  <c r="AB922" i="1" s="1"/>
  <c r="V926" i="1"/>
  <c r="W926" i="1" s="1"/>
  <c r="AB926" i="1" s="1"/>
  <c r="V947" i="1"/>
  <c r="W947" i="1" s="1"/>
  <c r="AB947" i="1" s="1"/>
  <c r="V1144" i="1"/>
  <c r="W1144" i="1" s="1"/>
  <c r="AB1144" i="1" s="1"/>
  <c r="V916" i="1"/>
  <c r="W916" i="1" s="1"/>
  <c r="AB916" i="1" s="1"/>
  <c r="V843" i="1"/>
  <c r="W843" i="1" s="1"/>
  <c r="AB843" i="1" s="1"/>
  <c r="V953" i="1"/>
  <c r="W953" i="1" s="1"/>
  <c r="AB953" i="1" s="1"/>
  <c r="V77" i="1"/>
  <c r="W77" i="1" s="1"/>
  <c r="AB77" i="1" s="1"/>
  <c r="V424" i="1"/>
  <c r="W424" i="1" s="1"/>
  <c r="AB424" i="1" s="1"/>
  <c r="V467" i="1"/>
  <c r="W467" i="1" s="1"/>
  <c r="AB467" i="1" s="1"/>
  <c r="V510" i="1"/>
  <c r="W510" i="1" s="1"/>
  <c r="AB510" i="1" s="1"/>
  <c r="V514" i="1"/>
  <c r="W514" i="1" s="1"/>
  <c r="AB514" i="1" s="1"/>
  <c r="V526" i="1"/>
  <c r="W526" i="1" s="1"/>
  <c r="AB526" i="1" s="1"/>
  <c r="V530" i="1"/>
  <c r="W530" i="1" s="1"/>
  <c r="AB530" i="1" s="1"/>
  <c r="V642" i="1"/>
  <c r="W642" i="1" s="1"/>
  <c r="AB642" i="1" s="1"/>
  <c r="V652" i="1"/>
  <c r="W652" i="1" s="1"/>
  <c r="AB652" i="1" s="1"/>
  <c r="V664" i="1"/>
  <c r="W664" i="1" s="1"/>
  <c r="AB664" i="1" s="1"/>
  <c r="V679" i="1"/>
  <c r="W679" i="1" s="1"/>
  <c r="AB679" i="1" s="1"/>
  <c r="V683" i="1"/>
  <c r="W683" i="1" s="1"/>
  <c r="AB683" i="1" s="1"/>
  <c r="V695" i="1"/>
  <c r="W695" i="1" s="1"/>
  <c r="AB695" i="1" s="1"/>
  <c r="V705" i="1"/>
  <c r="W705" i="1" s="1"/>
  <c r="AB705" i="1" s="1"/>
  <c r="V711" i="1"/>
  <c r="W711" i="1" s="1"/>
  <c r="AB711" i="1" s="1"/>
  <c r="V719" i="1"/>
  <c r="W719" i="1" s="1"/>
  <c r="AB719" i="1" s="1"/>
  <c r="V729" i="1"/>
  <c r="W729" i="1" s="1"/>
  <c r="AB729" i="1" s="1"/>
  <c r="V735" i="1"/>
  <c r="W735" i="1" s="1"/>
  <c r="AB735" i="1" s="1"/>
  <c r="V747" i="1"/>
  <c r="W747" i="1" s="1"/>
  <c r="AB747" i="1" s="1"/>
  <c r="V766" i="1"/>
  <c r="W766" i="1" s="1"/>
  <c r="AB766" i="1" s="1"/>
  <c r="V781" i="1"/>
  <c r="W781" i="1" s="1"/>
  <c r="AB781" i="1" s="1"/>
  <c r="V794" i="1"/>
  <c r="W794" i="1" s="1"/>
  <c r="V817" i="1"/>
  <c r="W817" i="1" s="1"/>
  <c r="AB817" i="1" s="1"/>
  <c r="V1054" i="1"/>
  <c r="W1054" i="1" s="1"/>
  <c r="AB1054" i="1" s="1"/>
  <c r="V1091" i="1"/>
  <c r="W1091" i="1" s="1"/>
  <c r="AB1091" i="1" s="1"/>
  <c r="V1109" i="1"/>
  <c r="W1109" i="1" s="1"/>
  <c r="AB1109" i="1" s="1"/>
  <c r="V1117" i="1"/>
  <c r="W1117" i="1" s="1"/>
  <c r="AB1117" i="1" s="1"/>
  <c r="V1130" i="1"/>
  <c r="W1130" i="1" s="1"/>
  <c r="AB1130" i="1" s="1"/>
  <c r="V1162" i="1"/>
  <c r="W1162" i="1" s="1"/>
  <c r="AB1162" i="1" s="1"/>
  <c r="V428" i="1"/>
  <c r="W428" i="1" s="1"/>
  <c r="AB428" i="1" s="1"/>
  <c r="V511" i="1"/>
  <c r="W511" i="1" s="1"/>
  <c r="AB511" i="1" s="1"/>
  <c r="V521" i="1"/>
  <c r="W521" i="1" s="1"/>
  <c r="AB521" i="1" s="1"/>
  <c r="V637" i="1"/>
  <c r="W637" i="1" s="1"/>
  <c r="AB637" i="1" s="1"/>
  <c r="V645" i="1"/>
  <c r="W645" i="1" s="1"/>
  <c r="AB645" i="1" s="1"/>
  <c r="V649" i="1"/>
  <c r="W649" i="1" s="1"/>
  <c r="AB649" i="1" s="1"/>
  <c r="V767" i="1"/>
  <c r="W767" i="1" s="1"/>
  <c r="AB767" i="1" s="1"/>
  <c r="V777" i="1"/>
  <c r="W777" i="1" s="1"/>
  <c r="AB777" i="1" s="1"/>
  <c r="V783" i="1"/>
  <c r="W783" i="1" s="1"/>
  <c r="AB783" i="1" s="1"/>
  <c r="V1058" i="1"/>
  <c r="W1058" i="1" s="1"/>
  <c r="AB1058" i="1" s="1"/>
  <c r="V102" i="1"/>
  <c r="W102" i="1" s="1"/>
  <c r="AB102" i="1" s="1"/>
  <c r="V923" i="1"/>
  <c r="W923" i="1" s="1"/>
  <c r="AB923" i="1" s="1"/>
  <c r="V1158" i="1"/>
  <c r="W1158" i="1" s="1"/>
  <c r="AB1158" i="1" s="1"/>
  <c r="V90" i="1"/>
  <c r="W90" i="1" s="1"/>
  <c r="AB90" i="1" s="1"/>
  <c r="V678" i="1"/>
  <c r="W678" i="1" s="1"/>
  <c r="AB678" i="1" s="1"/>
  <c r="V86" i="1"/>
  <c r="W86" i="1" s="1"/>
  <c r="AB86" i="1" s="1"/>
  <c r="V347" i="1"/>
  <c r="W347" i="1" s="1"/>
  <c r="AB347" i="1" s="1"/>
  <c r="V425" i="1"/>
  <c r="W425" i="1" s="1"/>
  <c r="AB425" i="1" s="1"/>
  <c r="V464" i="1"/>
  <c r="W464" i="1" s="1"/>
  <c r="AB464" i="1" s="1"/>
  <c r="V470" i="1"/>
  <c r="W470" i="1" s="1"/>
  <c r="AB470" i="1" s="1"/>
  <c r="V482" i="1"/>
  <c r="W482" i="1" s="1"/>
  <c r="AB482" i="1" s="1"/>
  <c r="V515" i="1"/>
  <c r="W515" i="1" s="1"/>
  <c r="AB515" i="1" s="1"/>
  <c r="V527" i="1"/>
  <c r="W527" i="1" s="1"/>
  <c r="AB527" i="1" s="1"/>
  <c r="V654" i="1"/>
  <c r="W654" i="1" s="1"/>
  <c r="AB654" i="1" s="1"/>
  <c r="V659" i="1"/>
  <c r="W659" i="1" s="1"/>
  <c r="AB659" i="1" s="1"/>
  <c r="V665" i="1"/>
  <c r="W665" i="1" s="1"/>
  <c r="AB665" i="1" s="1"/>
  <c r="V673" i="1"/>
  <c r="W673" i="1" s="1"/>
  <c r="V680" i="1"/>
  <c r="W680" i="1" s="1"/>
  <c r="AB680" i="1" s="1"/>
  <c r="V684" i="1"/>
  <c r="W684" i="1" s="1"/>
  <c r="AB684" i="1" s="1"/>
  <c r="V690" i="1"/>
  <c r="W690" i="1" s="1"/>
  <c r="AB690" i="1" s="1"/>
  <c r="V696" i="1"/>
  <c r="W696" i="1" s="1"/>
  <c r="AB696" i="1" s="1"/>
  <c r="V702" i="1"/>
  <c r="W702" i="1" s="1"/>
  <c r="AB702" i="1" s="1"/>
  <c r="V706" i="1"/>
  <c r="W706" i="1" s="1"/>
  <c r="AB706" i="1" s="1"/>
  <c r="V712" i="1"/>
  <c r="W712" i="1" s="1"/>
  <c r="AB712" i="1" s="1"/>
  <c r="V716" i="1"/>
  <c r="W716" i="1" s="1"/>
  <c r="AB716" i="1" s="1"/>
  <c r="V720" i="1"/>
  <c r="W720" i="1" s="1"/>
  <c r="AB720" i="1" s="1"/>
  <c r="V725" i="1"/>
  <c r="W725" i="1" s="1"/>
  <c r="AB725" i="1" s="1"/>
  <c r="V730" i="1"/>
  <c r="W730" i="1" s="1"/>
  <c r="AB730" i="1" s="1"/>
  <c r="V736" i="1"/>
  <c r="W736" i="1" s="1"/>
  <c r="AB736" i="1" s="1"/>
  <c r="V742" i="1"/>
  <c r="W742" i="1" s="1"/>
  <c r="AB742" i="1" s="1"/>
  <c r="V748" i="1"/>
  <c r="W748" i="1" s="1"/>
  <c r="AB748" i="1" s="1"/>
  <c r="V756" i="1"/>
  <c r="W756" i="1" s="1"/>
  <c r="AB756" i="1" s="1"/>
  <c r="V787" i="1"/>
  <c r="W787" i="1" s="1"/>
  <c r="AB787" i="1" s="1"/>
  <c r="V797" i="1"/>
  <c r="W797" i="1" s="1"/>
  <c r="V818" i="1"/>
  <c r="W818" i="1" s="1"/>
  <c r="AB818" i="1" s="1"/>
  <c r="V876" i="1"/>
  <c r="W876" i="1" s="1"/>
  <c r="AB876" i="1" s="1"/>
  <c r="V882" i="1"/>
  <c r="W882" i="1" s="1"/>
  <c r="AB882" i="1" s="1"/>
  <c r="V1067" i="1"/>
  <c r="W1067" i="1" s="1"/>
  <c r="AB1067" i="1" s="1"/>
  <c r="V1092" i="1"/>
  <c r="W1092" i="1" s="1"/>
  <c r="AB1092" i="1" s="1"/>
  <c r="V1106" i="1"/>
  <c r="W1106" i="1" s="1"/>
  <c r="AB1106" i="1" s="1"/>
  <c r="V1110" i="1"/>
  <c r="W1110" i="1" s="1"/>
  <c r="AB1110" i="1" s="1"/>
  <c r="V1114" i="1"/>
  <c r="W1114" i="1" s="1"/>
  <c r="AB1114" i="1" s="1"/>
  <c r="V1124" i="1"/>
  <c r="W1124" i="1" s="1"/>
  <c r="AB1124" i="1" s="1"/>
  <c r="V1131" i="1"/>
  <c r="W1131" i="1" s="1"/>
  <c r="AB1131" i="1" s="1"/>
  <c r="V1154" i="1"/>
  <c r="W1154" i="1" s="1"/>
  <c r="AB1154" i="1" s="1"/>
  <c r="V1163" i="1"/>
  <c r="W1163" i="1" s="1"/>
  <c r="AB1163" i="1" s="1"/>
  <c r="V20" i="1"/>
  <c r="W20" i="1" s="1"/>
  <c r="AB20" i="1" s="1"/>
  <c r="V455" i="1"/>
  <c r="W455" i="1" s="1"/>
  <c r="AB455" i="1" s="1"/>
  <c r="V88" i="1"/>
  <c r="W88" i="1" s="1"/>
  <c r="AB88" i="1" s="1"/>
  <c r="V104" i="1"/>
  <c r="W104" i="1" s="1"/>
  <c r="AB104" i="1" s="1"/>
  <c r="V108" i="1"/>
  <c r="W108" i="1" s="1"/>
  <c r="AB108" i="1" s="1"/>
  <c r="V491" i="1"/>
  <c r="W491" i="1" s="1"/>
  <c r="AB491" i="1" s="1"/>
  <c r="V495" i="1"/>
  <c r="W495" i="1" s="1"/>
  <c r="AB495" i="1" s="1"/>
  <c r="V499" i="1"/>
  <c r="W499" i="1" s="1"/>
  <c r="AB499" i="1" s="1"/>
  <c r="V534" i="1"/>
  <c r="W534" i="1" s="1"/>
  <c r="AB534" i="1" s="1"/>
  <c r="V538" i="1"/>
  <c r="W538" i="1" s="1"/>
  <c r="AB538" i="1" s="1"/>
  <c r="V542" i="1"/>
  <c r="W542" i="1" s="1"/>
  <c r="AB542" i="1" s="1"/>
  <c r="V546" i="1"/>
  <c r="W546" i="1" s="1"/>
  <c r="AB546" i="1" s="1"/>
  <c r="V550" i="1"/>
  <c r="W550" i="1" s="1"/>
  <c r="AB550" i="1" s="1"/>
  <c r="V554" i="1"/>
  <c r="W554" i="1" s="1"/>
  <c r="AB554" i="1" s="1"/>
  <c r="V558" i="1"/>
  <c r="W558" i="1" s="1"/>
  <c r="AB558" i="1" s="1"/>
  <c r="V562" i="1"/>
  <c r="W562" i="1" s="1"/>
  <c r="AB562" i="1" s="1"/>
  <c r="V567" i="1"/>
  <c r="W567" i="1" s="1"/>
  <c r="AB567" i="1" s="1"/>
  <c r="V571" i="1"/>
  <c r="W571" i="1" s="1"/>
  <c r="AB571" i="1" s="1"/>
  <c r="V578" i="1"/>
  <c r="W578" i="1" s="1"/>
  <c r="AB578" i="1" s="1"/>
  <c r="V582" i="1"/>
  <c r="W582" i="1" s="1"/>
  <c r="AB582" i="1" s="1"/>
  <c r="V587" i="1"/>
  <c r="W587" i="1" s="1"/>
  <c r="AB587" i="1" s="1"/>
  <c r="V591" i="1"/>
  <c r="W591" i="1" s="1"/>
  <c r="AB591" i="1" s="1"/>
  <c r="V595" i="1"/>
  <c r="W595" i="1" s="1"/>
  <c r="AB595" i="1" s="1"/>
  <c r="V599" i="1"/>
  <c r="W599" i="1" s="1"/>
  <c r="AB599" i="1" s="1"/>
  <c r="V608" i="1"/>
  <c r="W608" i="1" s="1"/>
  <c r="AB608" i="1" s="1"/>
  <c r="V612" i="1"/>
  <c r="W612" i="1" s="1"/>
  <c r="AB612" i="1" s="1"/>
  <c r="V617" i="1"/>
  <c r="W617" i="1" s="1"/>
  <c r="AB617" i="1" s="1"/>
  <c r="V621" i="1"/>
  <c r="W621" i="1" s="1"/>
  <c r="AB621" i="1" s="1"/>
  <c r="V625" i="1"/>
  <c r="W625" i="1" s="1"/>
  <c r="AB625" i="1" s="1"/>
  <c r="V639" i="1"/>
  <c r="W639" i="1" s="1"/>
  <c r="AB639" i="1" s="1"/>
  <c r="V728" i="1"/>
  <c r="W728" i="1" s="1"/>
  <c r="AB728" i="1" s="1"/>
  <c r="V775" i="1"/>
  <c r="W775" i="1" s="1"/>
  <c r="AB775" i="1" s="1"/>
  <c r="V831" i="1"/>
  <c r="W831" i="1" s="1"/>
  <c r="AB831" i="1" s="1"/>
  <c r="V839" i="1"/>
  <c r="W839" i="1" s="1"/>
  <c r="AB839" i="1" s="1"/>
  <c r="V844" i="1"/>
  <c r="W844" i="1" s="1"/>
  <c r="AB844" i="1" s="1"/>
  <c r="V897" i="1"/>
  <c r="W897" i="1" s="1"/>
  <c r="AB897" i="1" s="1"/>
  <c r="V909" i="1"/>
  <c r="W909" i="1" s="1"/>
  <c r="AB909" i="1" s="1"/>
  <c r="V913" i="1"/>
  <c r="W913" i="1" s="1"/>
  <c r="AB913" i="1" s="1"/>
  <c r="V919" i="1"/>
  <c r="W919" i="1" s="1"/>
  <c r="AB919" i="1" s="1"/>
  <c r="V934" i="1"/>
  <c r="W934" i="1" s="1"/>
  <c r="AB934" i="1" s="1"/>
  <c r="V944" i="1"/>
  <c r="W944" i="1" s="1"/>
  <c r="AB944" i="1" s="1"/>
  <c r="V948" i="1"/>
  <c r="W948" i="1" s="1"/>
  <c r="AB948" i="1" s="1"/>
  <c r="V577" i="1"/>
  <c r="W577" i="1" s="1"/>
  <c r="AB577" i="1" s="1"/>
  <c r="V1080" i="1"/>
  <c r="W1080" i="1" s="1"/>
  <c r="AB1080" i="1" s="1"/>
  <c r="V721" i="1"/>
  <c r="W721" i="1" s="1"/>
  <c r="AB721" i="1" s="1"/>
  <c r="V70" i="1"/>
  <c r="W70" i="1" s="1"/>
  <c r="AB70" i="1" s="1"/>
  <c r="V91" i="1"/>
  <c r="W91" i="1" s="1"/>
  <c r="AB91" i="1" s="1"/>
  <c r="V348" i="1"/>
  <c r="W348" i="1" s="1"/>
  <c r="AB348" i="1" s="1"/>
  <c r="V438" i="1"/>
  <c r="W438" i="1" s="1"/>
  <c r="V465" i="1"/>
  <c r="W465" i="1" s="1"/>
  <c r="AB465" i="1" s="1"/>
  <c r="V471" i="1"/>
  <c r="W471" i="1" s="1"/>
  <c r="AB471" i="1" s="1"/>
  <c r="V483" i="1"/>
  <c r="W483" i="1" s="1"/>
  <c r="AB483" i="1" s="1"/>
  <c r="V508" i="1"/>
  <c r="W508" i="1" s="1"/>
  <c r="AB508" i="1" s="1"/>
  <c r="V512" i="1"/>
  <c r="W512" i="1" s="1"/>
  <c r="AB512" i="1" s="1"/>
  <c r="V516" i="1"/>
  <c r="W516" i="1" s="1"/>
  <c r="AB516" i="1" s="1"/>
  <c r="V522" i="1"/>
  <c r="W522" i="1" s="1"/>
  <c r="AB522" i="1" s="1"/>
  <c r="V528" i="1"/>
  <c r="W528" i="1" s="1"/>
  <c r="AB528" i="1" s="1"/>
  <c r="V634" i="1"/>
  <c r="W634" i="1" s="1"/>
  <c r="AB634" i="1" s="1"/>
  <c r="V638" i="1"/>
  <c r="W638" i="1" s="1"/>
  <c r="AB638" i="1" s="1"/>
  <c r="V646" i="1"/>
  <c r="W646" i="1" s="1"/>
  <c r="AB646" i="1" s="1"/>
  <c r="V650" i="1"/>
  <c r="W650" i="1" s="1"/>
  <c r="AB650" i="1" s="1"/>
  <c r="V655" i="1"/>
  <c r="W655" i="1" s="1"/>
  <c r="AB655" i="1" s="1"/>
  <c r="V660" i="1"/>
  <c r="W660" i="1" s="1"/>
  <c r="AB660" i="1" s="1"/>
  <c r="V666" i="1"/>
  <c r="W666" i="1" s="1"/>
  <c r="AB666" i="1" s="1"/>
  <c r="V676" i="1"/>
  <c r="W676" i="1" s="1"/>
  <c r="AB676" i="1" s="1"/>
  <c r="V681" i="1"/>
  <c r="W681" i="1" s="1"/>
  <c r="AB681" i="1" s="1"/>
  <c r="V685" i="1"/>
  <c r="W685" i="1" s="1"/>
  <c r="AB685" i="1" s="1"/>
  <c r="V691" i="1"/>
  <c r="W691" i="1" s="1"/>
  <c r="AB691" i="1" s="1"/>
  <c r="V697" i="1"/>
  <c r="W697" i="1" s="1"/>
  <c r="AB697" i="1" s="1"/>
  <c r="V703" i="1"/>
  <c r="W703" i="1" s="1"/>
  <c r="AB703" i="1" s="1"/>
  <c r="V707" i="1"/>
  <c r="W707" i="1" s="1"/>
  <c r="AB707" i="1" s="1"/>
  <c r="V713" i="1"/>
  <c r="W713" i="1" s="1"/>
  <c r="AB713" i="1" s="1"/>
  <c r="V717" i="1"/>
  <c r="W717" i="1" s="1"/>
  <c r="AB717" i="1" s="1"/>
  <c r="V722" i="1"/>
  <c r="W722" i="1" s="1"/>
  <c r="AB722" i="1" s="1"/>
  <c r="V726" i="1"/>
  <c r="W726" i="1" s="1"/>
  <c r="AB726" i="1" s="1"/>
  <c r="V731" i="1"/>
  <c r="W731" i="1" s="1"/>
  <c r="AB731" i="1" s="1"/>
  <c r="V737" i="1"/>
  <c r="W737" i="1" s="1"/>
  <c r="AB737" i="1" s="1"/>
  <c r="V745" i="1"/>
  <c r="W745" i="1" s="1"/>
  <c r="AB745" i="1" s="1"/>
  <c r="V749" i="1"/>
  <c r="W749" i="1" s="1"/>
  <c r="AB749" i="1" s="1"/>
  <c r="V760" i="1"/>
  <c r="W760" i="1" s="1"/>
  <c r="V768" i="1"/>
  <c r="W768" i="1" s="1"/>
  <c r="AB768" i="1" s="1"/>
  <c r="V778" i="1"/>
  <c r="W778" i="1" s="1"/>
  <c r="AB778" i="1" s="1"/>
  <c r="V784" i="1"/>
  <c r="W784" i="1" s="1"/>
  <c r="AB784" i="1" s="1"/>
  <c r="V788" i="1"/>
  <c r="W788" i="1" s="1"/>
  <c r="AB788" i="1" s="1"/>
  <c r="V800" i="1"/>
  <c r="W800" i="1" s="1"/>
  <c r="AB800" i="1" s="1"/>
  <c r="V819" i="1"/>
  <c r="W819" i="1" s="1"/>
  <c r="AB819" i="1" s="1"/>
  <c r="V877" i="1"/>
  <c r="W877" i="1" s="1"/>
  <c r="AB877" i="1" s="1"/>
  <c r="V1059" i="1"/>
  <c r="W1059" i="1" s="1"/>
  <c r="AB1059" i="1" s="1"/>
  <c r="V1079" i="1"/>
  <c r="W1079" i="1" s="1"/>
  <c r="AB1079" i="1" s="1"/>
  <c r="V1093" i="1"/>
  <c r="W1093" i="1" s="1"/>
  <c r="AB1093" i="1" s="1"/>
  <c r="V1107" i="1"/>
  <c r="W1107" i="1" s="1"/>
  <c r="AB1107" i="1" s="1"/>
  <c r="V1111" i="1"/>
  <c r="W1111" i="1" s="1"/>
  <c r="AB1111" i="1" s="1"/>
  <c r="V1115" i="1"/>
  <c r="W1115" i="1" s="1"/>
  <c r="AB1115" i="1" s="1"/>
  <c r="V1125" i="1"/>
  <c r="W1125" i="1" s="1"/>
  <c r="AB1125" i="1" s="1"/>
  <c r="V1133" i="1"/>
  <c r="W1133" i="1" s="1"/>
  <c r="AB1133" i="1" s="1"/>
  <c r="V1159" i="1"/>
  <c r="W1159" i="1" s="1"/>
  <c r="AB1159" i="1" s="1"/>
  <c r="V1165" i="1"/>
  <c r="W1165" i="1" s="1"/>
  <c r="AB1165" i="1" s="1"/>
  <c r="V488" i="1"/>
  <c r="W488" i="1" s="1"/>
  <c r="AB488" i="1" s="1"/>
  <c r="V496" i="1"/>
  <c r="W496" i="1" s="1"/>
  <c r="AB496" i="1" s="1"/>
  <c r="V500" i="1"/>
  <c r="W500" i="1" s="1"/>
  <c r="AB500" i="1" s="1"/>
  <c r="V535" i="1"/>
  <c r="W535" i="1" s="1"/>
  <c r="AB535" i="1" s="1"/>
  <c r="V539" i="1"/>
  <c r="W539" i="1" s="1"/>
  <c r="AB539" i="1" s="1"/>
  <c r="V543" i="1"/>
  <c r="W543" i="1" s="1"/>
  <c r="AB543" i="1" s="1"/>
  <c r="V547" i="1"/>
  <c r="W547" i="1" s="1"/>
  <c r="AB547" i="1" s="1"/>
  <c r="V551" i="1"/>
  <c r="W551" i="1" s="1"/>
  <c r="AB551" i="1" s="1"/>
  <c r="V559" i="1"/>
  <c r="W559" i="1" s="1"/>
  <c r="AB559" i="1" s="1"/>
  <c r="V563" i="1"/>
  <c r="W563" i="1" s="1"/>
  <c r="AB563" i="1" s="1"/>
  <c r="V568" i="1"/>
  <c r="W568" i="1" s="1"/>
  <c r="AB568" i="1" s="1"/>
  <c r="V579" i="1"/>
  <c r="W579" i="1" s="1"/>
  <c r="AB579" i="1" s="1"/>
  <c r="V583" i="1"/>
  <c r="W583" i="1" s="1"/>
  <c r="AB583" i="1" s="1"/>
  <c r="V588" i="1"/>
  <c r="W588" i="1" s="1"/>
  <c r="AB588" i="1" s="1"/>
  <c r="V592" i="1"/>
  <c r="W592" i="1" s="1"/>
  <c r="AB592" i="1" s="1"/>
  <c r="V596" i="1"/>
  <c r="W596" i="1" s="1"/>
  <c r="AB596" i="1" s="1"/>
  <c r="V609" i="1"/>
  <c r="W609" i="1" s="1"/>
  <c r="AB609" i="1" s="1"/>
  <c r="V613" i="1"/>
  <c r="W613" i="1" s="1"/>
  <c r="AB613" i="1" s="1"/>
  <c r="V618" i="1"/>
  <c r="W618" i="1" s="1"/>
  <c r="AB618" i="1" s="1"/>
  <c r="V622" i="1"/>
  <c r="W622" i="1" s="1"/>
  <c r="AB622" i="1" s="1"/>
  <c r="V631" i="1"/>
  <c r="W631" i="1" s="1"/>
  <c r="AB631" i="1" s="1"/>
  <c r="V640" i="1"/>
  <c r="W640" i="1" s="1"/>
  <c r="AB640" i="1" s="1"/>
  <c r="V757" i="1"/>
  <c r="W757" i="1" s="1"/>
  <c r="AB757" i="1" s="1"/>
  <c r="V776" i="1"/>
  <c r="W776" i="1" s="1"/>
  <c r="AB776" i="1" s="1"/>
  <c r="V827" i="1"/>
  <c r="W827" i="1" s="1"/>
  <c r="AB827" i="1" s="1"/>
  <c r="V832" i="1"/>
  <c r="W832" i="1" s="1"/>
  <c r="AB832" i="1" s="1"/>
  <c r="V898" i="1"/>
  <c r="W898" i="1" s="1"/>
  <c r="AB898" i="1" s="1"/>
  <c r="V905" i="1"/>
  <c r="W905" i="1" s="1"/>
  <c r="AB905" i="1" s="1"/>
  <c r="V910" i="1"/>
  <c r="W910" i="1" s="1"/>
  <c r="AB910" i="1" s="1"/>
  <c r="V920" i="1"/>
  <c r="W920" i="1" s="1"/>
  <c r="AB920" i="1" s="1"/>
  <c r="V924" i="1"/>
  <c r="W924" i="1" s="1"/>
  <c r="AB924" i="1" s="1"/>
  <c r="V931" i="1"/>
  <c r="W931" i="1" s="1"/>
  <c r="AB931" i="1" s="1"/>
  <c r="V936" i="1"/>
  <c r="W936" i="1" s="1"/>
  <c r="AB936" i="1" s="1"/>
  <c r="V940" i="1"/>
  <c r="W940" i="1" s="1"/>
  <c r="AB940" i="1" s="1"/>
  <c r="V945" i="1"/>
  <c r="W945" i="1" s="1"/>
  <c r="AB945" i="1" s="1"/>
  <c r="V951" i="1"/>
  <c r="W951" i="1" s="1"/>
  <c r="AB951" i="1" s="1"/>
  <c r="V969" i="1"/>
  <c r="W969" i="1" s="1"/>
  <c r="AB969" i="1" s="1"/>
  <c r="V1160" i="1"/>
  <c r="W1160" i="1" s="1"/>
  <c r="AB1160" i="1" s="1"/>
  <c r="V615" i="1"/>
  <c r="W615" i="1" s="1"/>
  <c r="AB615" i="1" s="1"/>
  <c r="V430" i="1"/>
  <c r="W430" i="1" s="1"/>
  <c r="AB430" i="1" s="1"/>
  <c r="V75" i="1"/>
  <c r="W75" i="1" s="1"/>
  <c r="AB75" i="1" s="1"/>
  <c r="V81" i="1"/>
  <c r="W81" i="1" s="1"/>
  <c r="AB81" i="1" s="1"/>
  <c r="V93" i="1"/>
  <c r="W93" i="1" s="1"/>
  <c r="AB93" i="1" s="1"/>
  <c r="V441" i="1"/>
  <c r="W441" i="1" s="1"/>
  <c r="V466" i="1"/>
  <c r="W466" i="1" s="1"/>
  <c r="AB466" i="1" s="1"/>
  <c r="V472" i="1"/>
  <c r="W472" i="1" s="1"/>
  <c r="AB472" i="1" s="1"/>
  <c r="V484" i="1"/>
  <c r="W484" i="1" s="1"/>
  <c r="AB484" i="1" s="1"/>
  <c r="V509" i="1"/>
  <c r="W509" i="1" s="1"/>
  <c r="AB509" i="1" s="1"/>
  <c r="V513" i="1"/>
  <c r="W513" i="1" s="1"/>
  <c r="AB513" i="1" s="1"/>
  <c r="V517" i="1"/>
  <c r="W517" i="1" s="1"/>
  <c r="AB517" i="1" s="1"/>
  <c r="V525" i="1"/>
  <c r="W525" i="1" s="1"/>
  <c r="AB525" i="1" s="1"/>
  <c r="V529" i="1"/>
  <c r="W529" i="1" s="1"/>
  <c r="AB529" i="1" s="1"/>
  <c r="V635" i="1"/>
  <c r="W635" i="1" s="1"/>
  <c r="AB635" i="1" s="1"/>
  <c r="V641" i="1"/>
  <c r="W641" i="1" s="1"/>
  <c r="AB641" i="1" s="1"/>
  <c r="V647" i="1"/>
  <c r="W647" i="1" s="1"/>
  <c r="AB647" i="1" s="1"/>
  <c r="V651" i="1"/>
  <c r="W651" i="1" s="1"/>
  <c r="AB651" i="1" s="1"/>
  <c r="V657" i="1"/>
  <c r="W657" i="1" s="1"/>
  <c r="AB657" i="1" s="1"/>
  <c r="V661" i="1"/>
  <c r="W661" i="1" s="1"/>
  <c r="AB661" i="1" s="1"/>
  <c r="V669" i="1"/>
  <c r="W669" i="1" s="1"/>
  <c r="V677" i="1"/>
  <c r="W677" i="1" s="1"/>
  <c r="AB677" i="1" s="1"/>
  <c r="V682" i="1"/>
  <c r="W682" i="1" s="1"/>
  <c r="AB682" i="1" s="1"/>
  <c r="V686" i="1"/>
  <c r="W686" i="1" s="1"/>
  <c r="AB686" i="1" s="1"/>
  <c r="V694" i="1"/>
  <c r="W694" i="1" s="1"/>
  <c r="AB694" i="1" s="1"/>
  <c r="V698" i="1"/>
  <c r="W698" i="1" s="1"/>
  <c r="AB698" i="1" s="1"/>
  <c r="V704" i="1"/>
  <c r="W704" i="1" s="1"/>
  <c r="AB704" i="1" s="1"/>
  <c r="V708" i="1"/>
  <c r="W708" i="1" s="1"/>
  <c r="AB708" i="1" s="1"/>
  <c r="V714" i="1"/>
  <c r="W714" i="1" s="1"/>
  <c r="AB714" i="1" s="1"/>
  <c r="V718" i="1"/>
  <c r="W718" i="1" s="1"/>
  <c r="AB718" i="1" s="1"/>
  <c r="V723" i="1"/>
  <c r="W723" i="1" s="1"/>
  <c r="AB723" i="1" s="1"/>
  <c r="V727" i="1"/>
  <c r="W727" i="1" s="1"/>
  <c r="AB727" i="1" s="1"/>
  <c r="V734" i="1"/>
  <c r="W734" i="1" s="1"/>
  <c r="AB734" i="1" s="1"/>
  <c r="V738" i="1"/>
  <c r="W738" i="1" s="1"/>
  <c r="AB738" i="1" s="1"/>
  <c r="V746" i="1"/>
  <c r="W746" i="1" s="1"/>
  <c r="AB746" i="1" s="1"/>
  <c r="V750" i="1"/>
  <c r="W750" i="1" s="1"/>
  <c r="AB750" i="1" s="1"/>
  <c r="V771" i="1"/>
  <c r="W771" i="1" s="1"/>
  <c r="AB771" i="1" s="1"/>
  <c r="V779" i="1"/>
  <c r="W779" i="1" s="1"/>
  <c r="AB779" i="1" s="1"/>
  <c r="V785" i="1"/>
  <c r="W785" i="1" s="1"/>
  <c r="AB785" i="1" s="1"/>
  <c r="V789" i="1"/>
  <c r="W789" i="1" s="1"/>
  <c r="AB789" i="1" s="1"/>
  <c r="V801" i="1"/>
  <c r="W801" i="1" s="1"/>
  <c r="AB801" i="1" s="1"/>
  <c r="V823" i="1"/>
  <c r="W823" i="1" s="1"/>
  <c r="AB823" i="1" s="1"/>
  <c r="V880" i="1"/>
  <c r="W880" i="1" s="1"/>
  <c r="V886" i="1"/>
  <c r="W886" i="1" s="1"/>
  <c r="V1053" i="1"/>
  <c r="W1053" i="1" s="1"/>
  <c r="AB1053" i="1" s="1"/>
  <c r="V1060" i="1"/>
  <c r="W1060" i="1" s="1"/>
  <c r="AB1060" i="1" s="1"/>
  <c r="V1090" i="1"/>
  <c r="W1090" i="1" s="1"/>
  <c r="AB1090" i="1" s="1"/>
  <c r="V1094" i="1"/>
  <c r="W1094" i="1" s="1"/>
  <c r="AB1094" i="1" s="1"/>
  <c r="V1108" i="1"/>
  <c r="W1108" i="1" s="1"/>
  <c r="AB1108" i="1" s="1"/>
  <c r="V1112" i="1"/>
  <c r="W1112" i="1" s="1"/>
  <c r="AB1112" i="1" s="1"/>
  <c r="V1116" i="1"/>
  <c r="W1116" i="1" s="1"/>
  <c r="AB1116" i="1" s="1"/>
  <c r="V1126" i="1"/>
  <c r="W1126" i="1" s="1"/>
  <c r="AB1126" i="1" s="1"/>
  <c r="V1145" i="1"/>
  <c r="W1145" i="1" s="1"/>
  <c r="AB1145" i="1" s="1"/>
  <c r="V1161" i="1"/>
  <c r="W1161" i="1" s="1"/>
  <c r="AB1161" i="1" s="1"/>
  <c r="V1166" i="1"/>
  <c r="W1166" i="1" s="1"/>
  <c r="AB1166" i="1" s="1"/>
  <c r="V87" i="1"/>
  <c r="W87" i="1" s="1"/>
  <c r="AB87" i="1" s="1"/>
  <c r="V452" i="1"/>
  <c r="W452" i="1" s="1"/>
  <c r="AB452" i="1" s="1"/>
  <c r="V71" i="1"/>
  <c r="W71" i="1" s="1"/>
  <c r="AB71" i="1" s="1"/>
  <c r="V100" i="1"/>
  <c r="W100" i="1" s="1"/>
  <c r="AB100" i="1" s="1"/>
  <c r="V111" i="1"/>
  <c r="W111" i="1" s="1"/>
  <c r="AB111" i="1" s="1"/>
  <c r="V489" i="1"/>
  <c r="W489" i="1" s="1"/>
  <c r="AB489" i="1" s="1"/>
  <c r="V493" i="1"/>
  <c r="W493" i="1" s="1"/>
  <c r="AB493" i="1" s="1"/>
  <c r="V497" i="1"/>
  <c r="W497" i="1" s="1"/>
  <c r="AB497" i="1" s="1"/>
  <c r="V501" i="1"/>
  <c r="W501" i="1" s="1"/>
  <c r="AB501" i="1" s="1"/>
  <c r="V536" i="1"/>
  <c r="W536" i="1" s="1"/>
  <c r="AB536" i="1" s="1"/>
  <c r="V540" i="1"/>
  <c r="W540" i="1" s="1"/>
  <c r="AB540" i="1" s="1"/>
  <c r="V544" i="1"/>
  <c r="W544" i="1" s="1"/>
  <c r="AB544" i="1" s="1"/>
  <c r="V548" i="1"/>
  <c r="W548" i="1" s="1"/>
  <c r="AB548" i="1" s="1"/>
  <c r="V552" i="1"/>
  <c r="W552" i="1" s="1"/>
  <c r="AB552" i="1" s="1"/>
  <c r="V556" i="1"/>
  <c r="W556" i="1" s="1"/>
  <c r="AB556" i="1" s="1"/>
  <c r="V560" i="1"/>
  <c r="W560" i="1" s="1"/>
  <c r="AB560" i="1" s="1"/>
  <c r="V564" i="1"/>
  <c r="W564" i="1" s="1"/>
  <c r="AB564" i="1" s="1"/>
  <c r="V569" i="1"/>
  <c r="W569" i="1" s="1"/>
  <c r="AB569" i="1" s="1"/>
  <c r="V575" i="1"/>
  <c r="W575" i="1" s="1"/>
  <c r="AB575" i="1" s="1"/>
  <c r="V584" i="1"/>
  <c r="W584" i="1" s="1"/>
  <c r="AB584" i="1" s="1"/>
  <c r="V589" i="1"/>
  <c r="W589" i="1" s="1"/>
  <c r="AB589" i="1" s="1"/>
  <c r="V593" i="1"/>
  <c r="W593" i="1" s="1"/>
  <c r="AB593" i="1" s="1"/>
  <c r="V597" i="1"/>
  <c r="W597" i="1" s="1"/>
  <c r="AB597" i="1" s="1"/>
  <c r="V606" i="1"/>
  <c r="W606" i="1" s="1"/>
  <c r="AB606" i="1" s="1"/>
  <c r="V610" i="1"/>
  <c r="W610" i="1" s="1"/>
  <c r="AB610" i="1" s="1"/>
  <c r="V614" i="1"/>
  <c r="W614" i="1" s="1"/>
  <c r="AB614" i="1" s="1"/>
  <c r="V619" i="1"/>
  <c r="W619" i="1" s="1"/>
  <c r="AB619" i="1" s="1"/>
  <c r="V623" i="1"/>
  <c r="W623" i="1" s="1"/>
  <c r="AB623" i="1" s="1"/>
  <c r="V632" i="1"/>
  <c r="W632" i="1" s="1"/>
  <c r="AB632" i="1" s="1"/>
  <c r="V653" i="1"/>
  <c r="W653" i="1" s="1"/>
  <c r="AB653" i="1" s="1"/>
  <c r="V772" i="1"/>
  <c r="W772" i="1" s="1"/>
  <c r="AB772" i="1" s="1"/>
  <c r="V780" i="1"/>
  <c r="W780" i="1" s="1"/>
  <c r="AB780" i="1" s="1"/>
  <c r="V833" i="1"/>
  <c r="W833" i="1" s="1"/>
  <c r="AB833" i="1" s="1"/>
  <c r="V841" i="1"/>
  <c r="W841" i="1" s="1"/>
  <c r="AB841" i="1" s="1"/>
  <c r="V895" i="1"/>
  <c r="W895" i="1" s="1"/>
  <c r="AB895" i="1" s="1"/>
  <c r="V902" i="1"/>
  <c r="W902" i="1" s="1"/>
  <c r="AB902" i="1" s="1"/>
  <c r="V911" i="1"/>
  <c r="W911" i="1" s="1"/>
  <c r="AB911" i="1" s="1"/>
  <c r="V917" i="1"/>
  <c r="W917" i="1" s="1"/>
  <c r="AB917" i="1" s="1"/>
  <c r="V921" i="1"/>
  <c r="W921" i="1" s="1"/>
  <c r="AB921" i="1" s="1"/>
  <c r="V925" i="1"/>
  <c r="W925" i="1" s="1"/>
  <c r="AB925" i="1" s="1"/>
  <c r="V946" i="1"/>
  <c r="W946" i="1" s="1"/>
  <c r="AB946" i="1" s="1"/>
  <c r="V952" i="1"/>
  <c r="W952" i="1" s="1"/>
  <c r="AB952" i="1" s="1"/>
  <c r="V979" i="1"/>
  <c r="W979" i="1" s="1"/>
  <c r="AB979" i="1" s="1"/>
  <c r="V1105" i="1"/>
  <c r="W1105" i="1" s="1"/>
  <c r="AB1105" i="1" s="1"/>
  <c r="V1164" i="1"/>
  <c r="W1164" i="1" s="1"/>
  <c r="AB1164" i="1" s="1"/>
  <c r="V899" i="1"/>
  <c r="W899" i="1" s="1"/>
  <c r="AB899" i="1" s="1"/>
  <c r="V76" i="1"/>
  <c r="W76" i="1" s="1"/>
  <c r="AB76" i="1" s="1"/>
  <c r="V84" i="1"/>
  <c r="W84" i="1" s="1"/>
  <c r="AB84" i="1" s="1"/>
  <c r="V98" i="1"/>
  <c r="W98" i="1" s="1"/>
  <c r="AB98" i="1" s="1"/>
  <c r="V830" i="1"/>
  <c r="W830" i="1" s="1"/>
  <c r="AB830" i="1" s="1"/>
  <c r="V942" i="1"/>
  <c r="W942" i="1" s="1"/>
  <c r="AB942" i="1" s="1"/>
  <c r="W1151" i="1"/>
  <c r="W1142" i="1"/>
  <c r="W1138" i="1"/>
  <c r="W1102" i="1"/>
  <c r="W1099" i="1"/>
  <c r="W1077" i="1"/>
  <c r="W448" i="1"/>
  <c r="W419" i="1"/>
  <c r="E1170" i="1"/>
  <c r="F1170" i="1"/>
  <c r="D1170" i="1"/>
  <c r="E1122" i="1"/>
  <c r="F1122" i="1"/>
  <c r="D1122" i="1"/>
  <c r="E1095" i="1"/>
  <c r="F1095" i="1"/>
  <c r="D1095" i="1"/>
  <c r="E1088" i="1"/>
  <c r="F1088" i="1"/>
  <c r="D1088" i="1"/>
  <c r="E1069" i="1"/>
  <c r="F1069" i="1"/>
  <c r="D1069" i="1"/>
  <c r="E1051" i="1"/>
  <c r="F1051" i="1"/>
  <c r="D1051" i="1"/>
  <c r="E1035" i="1"/>
  <c r="F1035" i="1"/>
  <c r="D1035" i="1"/>
  <c r="E1028" i="1"/>
  <c r="F1028" i="1"/>
  <c r="D1028" i="1"/>
  <c r="E893" i="1"/>
  <c r="F893" i="1"/>
  <c r="D893" i="1"/>
  <c r="E865" i="1"/>
  <c r="F865" i="1"/>
  <c r="D865" i="1"/>
  <c r="E824" i="1"/>
  <c r="F824" i="1"/>
  <c r="D824" i="1"/>
  <c r="E807" i="1"/>
  <c r="F807" i="1"/>
  <c r="D807" i="1"/>
  <c r="E790" i="1"/>
  <c r="F790" i="1"/>
  <c r="D790" i="1"/>
  <c r="E751" i="1"/>
  <c r="F751" i="1"/>
  <c r="D751" i="1"/>
  <c r="E739" i="1"/>
  <c r="F739" i="1"/>
  <c r="D739" i="1"/>
  <c r="E732" i="1"/>
  <c r="F732" i="1"/>
  <c r="D732" i="1"/>
  <c r="F709" i="1"/>
  <c r="E709" i="1"/>
  <c r="D709" i="1"/>
  <c r="E700" i="1"/>
  <c r="F700" i="1"/>
  <c r="D700" i="1"/>
  <c r="E688" i="1"/>
  <c r="F688" i="1"/>
  <c r="D688" i="1"/>
  <c r="E662" i="1"/>
  <c r="F662" i="1"/>
  <c r="D662" i="1"/>
  <c r="E643" i="1"/>
  <c r="F643" i="1"/>
  <c r="D643" i="1"/>
  <c r="E626" i="1"/>
  <c r="F626" i="1"/>
  <c r="D626" i="1"/>
  <c r="E531" i="1"/>
  <c r="F531" i="1"/>
  <c r="D531" i="1"/>
  <c r="E519" i="1"/>
  <c r="F519" i="1"/>
  <c r="D519" i="1"/>
  <c r="E502" i="1"/>
  <c r="F502" i="1"/>
  <c r="D502" i="1"/>
  <c r="E480" i="1"/>
  <c r="F480" i="1"/>
  <c r="D480" i="1"/>
  <c r="E460" i="1"/>
  <c r="F460" i="1"/>
  <c r="D460" i="1"/>
  <c r="E433" i="1"/>
  <c r="F433" i="1"/>
  <c r="D433" i="1"/>
  <c r="E419" i="1"/>
  <c r="F419" i="1"/>
  <c r="D419" i="1"/>
  <c r="E345" i="1"/>
  <c r="F345" i="1"/>
  <c r="D345" i="1"/>
  <c r="E64" i="1"/>
  <c r="F64" i="1"/>
  <c r="D64" i="1"/>
  <c r="W506" i="1" l="1"/>
  <c r="AB1073" i="1"/>
  <c r="AB64" i="1"/>
  <c r="W764" i="1"/>
  <c r="AB1056" i="1"/>
  <c r="AB790" i="1"/>
  <c r="AB739" i="1"/>
  <c r="AB700" i="1"/>
  <c r="AB531" i="1"/>
  <c r="AB751" i="1"/>
  <c r="AB72" i="1"/>
  <c r="AB878" i="1"/>
  <c r="AB758" i="1"/>
  <c r="AB692" i="1"/>
  <c r="AB1069" i="1"/>
  <c r="AB480" i="1"/>
  <c r="AB1088" i="1"/>
  <c r="AB351" i="1"/>
  <c r="AB626" i="1"/>
  <c r="AB345" i="1"/>
  <c r="AB807" i="1"/>
  <c r="AB688" i="1"/>
  <c r="AB519" i="1"/>
  <c r="AB1128" i="1"/>
  <c r="AB485" i="1"/>
  <c r="AB1170" i="1"/>
  <c r="AB662" i="1"/>
  <c r="AB667" i="1"/>
  <c r="AB426" i="1"/>
  <c r="AB1122" i="1"/>
  <c r="AB1028" i="1"/>
  <c r="AB643" i="1"/>
  <c r="AB468" i="1"/>
  <c r="AB523" i="1"/>
  <c r="AB1134" i="1"/>
  <c r="AB769" i="1"/>
  <c r="AB1147" i="1"/>
  <c r="AB1156" i="1"/>
  <c r="AB743" i="1"/>
  <c r="AB502" i="1"/>
  <c r="AB1035" i="1"/>
  <c r="AB732" i="1"/>
  <c r="AB865" i="1"/>
  <c r="AB433" i="1"/>
  <c r="AB813" i="1"/>
  <c r="AB1095" i="1"/>
  <c r="AB709" i="1"/>
  <c r="AB473" i="1"/>
  <c r="AB68" i="1"/>
  <c r="AB824" i="1"/>
  <c r="AB1051" i="1"/>
  <c r="AB506" i="1"/>
  <c r="AB460" i="1"/>
  <c r="W629" i="1"/>
  <c r="W883" i="1"/>
  <c r="AB880" i="1"/>
  <c r="AB883" i="1" s="1"/>
  <c r="W761" i="1"/>
  <c r="AB760" i="1"/>
  <c r="AB761" i="1" s="1"/>
  <c r="W798" i="1"/>
  <c r="AB797" i="1"/>
  <c r="AB798" i="1" s="1"/>
  <c r="W754" i="1"/>
  <c r="AB753" i="1"/>
  <c r="AB754" i="1" s="1"/>
  <c r="W871" i="1"/>
  <c r="AB870" i="1"/>
  <c r="AB871" i="1" s="1"/>
  <c r="W436" i="1"/>
  <c r="AB435" i="1"/>
  <c r="AB436" i="1" s="1"/>
  <c r="W442" i="1"/>
  <c r="AB441" i="1"/>
  <c r="AB442" i="1" s="1"/>
  <c r="W674" i="1"/>
  <c r="AB673" i="1"/>
  <c r="AB674" i="1" s="1"/>
  <c r="W671" i="1"/>
  <c r="AB669" i="1"/>
  <c r="AB671" i="1" s="1"/>
  <c r="W445" i="1"/>
  <c r="AB444" i="1"/>
  <c r="AB445" i="1" s="1"/>
  <c r="W874" i="1"/>
  <c r="AB873" i="1"/>
  <c r="AB874" i="1" s="1"/>
  <c r="W893" i="1"/>
  <c r="AB886" i="1"/>
  <c r="AB893" i="1" s="1"/>
  <c r="W439" i="1"/>
  <c r="AB438" i="1"/>
  <c r="AB439" i="1" s="1"/>
  <c r="W795" i="1"/>
  <c r="AB794" i="1"/>
  <c r="AB795" i="1" s="1"/>
  <c r="W422" i="1"/>
  <c r="AB421" i="1"/>
  <c r="AB422" i="1" s="1"/>
  <c r="W813" i="1"/>
  <c r="W68" i="1"/>
  <c r="W485" i="1"/>
  <c r="W1051" i="1"/>
  <c r="W351" i="1"/>
  <c r="W1134" i="1"/>
  <c r="W1156" i="1"/>
  <c r="W480" i="1"/>
  <c r="W1035" i="1"/>
  <c r="W460" i="1"/>
  <c r="W1147" i="1"/>
  <c r="W1056" i="1"/>
  <c r="W72" i="1"/>
  <c r="W523" i="1"/>
  <c r="W743" i="1"/>
  <c r="W473" i="1"/>
  <c r="W1088" i="1"/>
  <c r="W807" i="1"/>
  <c r="W433" i="1"/>
  <c r="W667" i="1"/>
  <c r="W426" i="1"/>
  <c r="W1073" i="1"/>
  <c r="W64" i="1"/>
  <c r="W688" i="1"/>
  <c r="W519" i="1"/>
  <c r="W1128" i="1"/>
  <c r="W662" i="1"/>
  <c r="W1122" i="1"/>
  <c r="W824" i="1"/>
  <c r="W769" i="1"/>
  <c r="W865" i="1"/>
  <c r="W643" i="1"/>
  <c r="W1028" i="1"/>
  <c r="W1095" i="1"/>
  <c r="W345" i="1"/>
  <c r="W790" i="1"/>
  <c r="W739" i="1"/>
  <c r="W700" i="1"/>
  <c r="W531" i="1"/>
  <c r="W502" i="1"/>
  <c r="W751" i="1"/>
  <c r="W709" i="1"/>
  <c r="W468" i="1"/>
  <c r="W878" i="1"/>
  <c r="W758" i="1"/>
  <c r="W692" i="1"/>
  <c r="W1069" i="1"/>
  <c r="W732" i="1"/>
  <c r="W626" i="1"/>
  <c r="W1170" i="1"/>
  <c r="W22" i="1"/>
  <c r="D22" i="1"/>
  <c r="E22" i="1"/>
  <c r="F22" i="1"/>
  <c r="D68" i="1"/>
  <c r="E68" i="1"/>
  <c r="F68" i="1"/>
  <c r="D72" i="1"/>
  <c r="E72" i="1"/>
  <c r="F72" i="1"/>
  <c r="D351" i="1"/>
  <c r="E351" i="1"/>
  <c r="F351" i="1"/>
  <c r="D422" i="1"/>
  <c r="E422" i="1"/>
  <c r="F422" i="1"/>
  <c r="D426" i="1"/>
  <c r="E426" i="1"/>
  <c r="F426" i="1"/>
  <c r="D436" i="1"/>
  <c r="E436" i="1"/>
  <c r="F436" i="1"/>
  <c r="D439" i="1"/>
  <c r="E439" i="1"/>
  <c r="F439" i="1"/>
  <c r="D442" i="1"/>
  <c r="E442" i="1"/>
  <c r="F442" i="1"/>
  <c r="D445" i="1"/>
  <c r="E445" i="1"/>
  <c r="F445" i="1"/>
  <c r="D448" i="1"/>
  <c r="E448" i="1"/>
  <c r="F448" i="1"/>
  <c r="D468" i="1"/>
  <c r="E468" i="1"/>
  <c r="F468" i="1"/>
  <c r="D473" i="1"/>
  <c r="E473" i="1"/>
  <c r="F473" i="1"/>
  <c r="D485" i="1"/>
  <c r="E485" i="1"/>
  <c r="F485" i="1"/>
  <c r="D506" i="1"/>
  <c r="E506" i="1"/>
  <c r="F506" i="1"/>
  <c r="D523" i="1"/>
  <c r="E523" i="1"/>
  <c r="F523" i="1"/>
  <c r="D629" i="1"/>
  <c r="E629" i="1"/>
  <c r="F629" i="1"/>
  <c r="D667" i="1"/>
  <c r="E667" i="1"/>
  <c r="F667" i="1"/>
  <c r="D671" i="1"/>
  <c r="E671" i="1"/>
  <c r="F671" i="1"/>
  <c r="D674" i="1"/>
  <c r="E674" i="1"/>
  <c r="F674" i="1"/>
  <c r="D692" i="1"/>
  <c r="E692" i="1"/>
  <c r="F692" i="1"/>
  <c r="D743" i="1"/>
  <c r="E743" i="1"/>
  <c r="F743" i="1"/>
  <c r="D754" i="1"/>
  <c r="E754" i="1"/>
  <c r="F754" i="1"/>
  <c r="D758" i="1"/>
  <c r="E758" i="1"/>
  <c r="F758" i="1"/>
  <c r="D761" i="1"/>
  <c r="E761" i="1"/>
  <c r="F761" i="1"/>
  <c r="D764" i="1"/>
  <c r="E764" i="1"/>
  <c r="F764" i="1"/>
  <c r="D769" i="1"/>
  <c r="E769" i="1"/>
  <c r="F769" i="1"/>
  <c r="D795" i="1"/>
  <c r="E795" i="1"/>
  <c r="F795" i="1"/>
  <c r="D798" i="1"/>
  <c r="E798" i="1"/>
  <c r="F798" i="1"/>
  <c r="D813" i="1"/>
  <c r="E813" i="1"/>
  <c r="F813" i="1"/>
  <c r="D871" i="1"/>
  <c r="E871" i="1"/>
  <c r="F871" i="1"/>
  <c r="D874" i="1"/>
  <c r="E874" i="1"/>
  <c r="F874" i="1"/>
  <c r="D878" i="1"/>
  <c r="E878" i="1"/>
  <c r="F878" i="1"/>
  <c r="D883" i="1"/>
  <c r="E883" i="1"/>
  <c r="F883" i="1"/>
  <c r="D1056" i="1"/>
  <c r="E1056" i="1"/>
  <c r="F1056" i="1"/>
  <c r="D1073" i="1"/>
  <c r="E1073" i="1"/>
  <c r="F1073" i="1"/>
  <c r="D1077" i="1"/>
  <c r="E1077" i="1"/>
  <c r="F1077" i="1"/>
  <c r="D1099" i="1"/>
  <c r="E1099" i="1"/>
  <c r="F1099" i="1"/>
  <c r="D1102" i="1"/>
  <c r="E1102" i="1"/>
  <c r="F1102" i="1"/>
  <c r="D1128" i="1"/>
  <c r="E1128" i="1"/>
  <c r="F1128" i="1"/>
  <c r="D1134" i="1"/>
  <c r="E1134" i="1"/>
  <c r="F1134" i="1"/>
  <c r="D1138" i="1"/>
  <c r="E1138" i="1"/>
  <c r="F1138" i="1"/>
  <c r="D1142" i="1"/>
  <c r="E1142" i="1"/>
  <c r="F1142" i="1"/>
  <c r="D1147" i="1"/>
  <c r="E1147" i="1"/>
  <c r="F1147" i="1"/>
  <c r="D1151" i="1"/>
  <c r="E1151" i="1"/>
  <c r="F1151" i="1"/>
  <c r="D1156" i="1"/>
  <c r="E1156" i="1"/>
  <c r="F1156" i="1"/>
  <c r="F1171" i="1" l="1"/>
  <c r="F791" i="1"/>
  <c r="E1171" i="1"/>
  <c r="E791" i="1"/>
  <c r="F461" i="1"/>
  <c r="E461" i="1"/>
  <c r="AB1171" i="1"/>
  <c r="W791" i="1"/>
  <c r="D1171" i="1"/>
  <c r="D791" i="1"/>
  <c r="W1171" i="1"/>
  <c r="AB791" i="1"/>
  <c r="D461" i="1"/>
  <c r="W461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79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464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19" i="1"/>
  <c r="E1172" i="1" l="1"/>
  <c r="F1172" i="1"/>
  <c r="W1172" i="1"/>
  <c r="D1172" i="1"/>
  <c r="AB19" i="1"/>
  <c r="AB22" i="1" l="1"/>
  <c r="AB461" i="1" s="1"/>
  <c r="AB1172" i="1" s="1"/>
</calcChain>
</file>

<file path=xl/sharedStrings.xml><?xml version="1.0" encoding="utf-8"?>
<sst xmlns="http://schemas.openxmlformats.org/spreadsheetml/2006/main" count="3109" uniqueCount="1130">
  <si>
    <t>№ п/п</t>
  </si>
  <si>
    <t>Адрес многоквартирного дома (далее –  МКД)</t>
  </si>
  <si>
    <t>Год постройки</t>
  </si>
  <si>
    <t>Общая площадь, кв.метров</t>
  </si>
  <si>
    <t>Площадь жилой части здания, кв. метров</t>
  </si>
  <si>
    <t>Площадь нежилых помещений
 функционального назначения, кв. метров</t>
  </si>
  <si>
    <t>Инженерные сети электроснабжения</t>
  </si>
  <si>
    <t>Инженерные сети теплоснабжения</t>
  </si>
  <si>
    <t>Инженерные сети газоснабжения</t>
  </si>
  <si>
    <t>Инженерные сети водоснабжения</t>
  </si>
  <si>
    <t>Инженерные сети водоотведения</t>
  </si>
  <si>
    <t>Лифтовое оборудование</t>
  </si>
  <si>
    <t>Ремонт крыши</t>
  </si>
  <si>
    <t>Ремонт подвальных помещений</t>
  </si>
  <si>
    <t xml:space="preserve"> Ремонт фасада</t>
  </si>
  <si>
    <t>Ремонт фундамента</t>
  </si>
  <si>
    <t>Разработка проектной документации</t>
  </si>
  <si>
    <t>Строительный контроль</t>
  </si>
  <si>
    <t>п. Горшечное, пер. Юбилейный, д.6</t>
  </si>
  <si>
    <t>г. Дмитриев, ул. Мичурина, д.25</t>
  </si>
  <si>
    <t>г. Железногорск, ул. Гагарина, д.19 корп.2</t>
  </si>
  <si>
    <t>г. Железногорск, ул. Гагарина, д.3 корп.2</t>
  </si>
  <si>
    <t>г. Железногорск, ул. Гагарина, д.3 корп.3</t>
  </si>
  <si>
    <t>г. Железногорск, ул. Гагарина, д.3 корп.4</t>
  </si>
  <si>
    <t>г. Железногорск, ул. Гагарина, д.7 корп.1</t>
  </si>
  <si>
    <t>г. Железногорск, ул. Гагарина, д.9 корп.1</t>
  </si>
  <si>
    <t>г. Железногорск, ул. Гагарина, д.9 корп.2</t>
  </si>
  <si>
    <t>г. Железногорск, ул. Гайдара, д.6 корп.2</t>
  </si>
  <si>
    <t>г. Железногорск, ул. Гайдара, д.6 корп.3</t>
  </si>
  <si>
    <t>г. Железногорск, ул. Курская, д.15</t>
  </si>
  <si>
    <t>г. Железногорск, ул. Ленина, д.42 корп.1</t>
  </si>
  <si>
    <t>п. Студенок, ул. Советская, д.8</t>
  </si>
  <si>
    <t>м. Свобода, ул. Гагарина, д.6</t>
  </si>
  <si>
    <t>п. Золотухино, ул. Гостиная, д.5</t>
  </si>
  <si>
    <t>п. Золотухино, ул. Куйбышева, д.34</t>
  </si>
  <si>
    <t>п. Золотухино, ул. Ленина, д.17А</t>
  </si>
  <si>
    <t>с. Ольговка, д.215</t>
  </si>
  <si>
    <t>г. Курск, пер. Промышленный 7-й, д.5 корп.75</t>
  </si>
  <si>
    <t>г. Курск, пер. Шоссейный 3-й, д.4</t>
  </si>
  <si>
    <t>г. Курск, пр-кт Кулакова, д.33А</t>
  </si>
  <si>
    <t>г. Курск, пр-кт Кулакова, д.35 корп.А1</t>
  </si>
  <si>
    <t>г. Курск, пр-кт Кулакова, д.35 корп.А3</t>
  </si>
  <si>
    <t>г. Курск, пр-кт Кулакова, д.35-А/2</t>
  </si>
  <si>
    <t>г. Курск, пр-кт Кулакова, д.39Б</t>
  </si>
  <si>
    <t>г. Курск, ул. 50 лет Октября, д.147</t>
  </si>
  <si>
    <t>г. Курск, ул. Дейнеки, д.16</t>
  </si>
  <si>
    <t>г. Курск, ул. Дейнеки, д.32А</t>
  </si>
  <si>
    <t>г. Курск, ул. Дейнеки, д.34</t>
  </si>
  <si>
    <t>г. Курск, ул. Дейнеки, д.34А</t>
  </si>
  <si>
    <t>г. Курск, ул. Дубровинского, д.9</t>
  </si>
  <si>
    <t>г. Курск, ул. Заводская, д.17</t>
  </si>
  <si>
    <t>г. Курск, ул. Заводская, д.19</t>
  </si>
  <si>
    <t>г. Курск, ул. Заводская, д.29А</t>
  </si>
  <si>
    <t>г. Курск, ул. Заводская, д.39А</t>
  </si>
  <si>
    <t>г. Курск, ул. Интернациональная, д.6А</t>
  </si>
  <si>
    <t>г. Курск, ул. Интернациональная, д.8А</t>
  </si>
  <si>
    <t>г. Курск, ул. Карла Маркса, д.61А</t>
  </si>
  <si>
    <t>г. Курск, ул. Карла Маркса, д.67/4</t>
  </si>
  <si>
    <t>г. Курск, ул. Карла Маркса, д.72/6</t>
  </si>
  <si>
    <t>г. Курск, ул. Комарова, д.10</t>
  </si>
  <si>
    <t>г. Курск, ул. Комарова, д.10А</t>
  </si>
  <si>
    <t>г. Курск, ул. Комарова, д.6</t>
  </si>
  <si>
    <t>г. Курск, ул. Комарова, д.9</t>
  </si>
  <si>
    <t>г. Курск, ул. Краснознаменная, д.9А</t>
  </si>
  <si>
    <t>г. Курск, ул. Ломакина, д.9</t>
  </si>
  <si>
    <t>г. Курск, ул. Менделеева, д.33А</t>
  </si>
  <si>
    <t>г. Курск, ул. Моковская, д.38</t>
  </si>
  <si>
    <t>г. Курск, ул. Рабочая 2-я, д.1 корп.39</t>
  </si>
  <si>
    <t>г. Курск, ул. Республиканская, д.44</t>
  </si>
  <si>
    <t>г. Курск, ул. Сумская, д.38</t>
  </si>
  <si>
    <t>г. Курск, ул. Халтурина, д.14</t>
  </si>
  <si>
    <t>г. Курск, ул. Энгельса, д.107</t>
  </si>
  <si>
    <t>г. Курск, ул. Энгельса, д.86</t>
  </si>
  <si>
    <t>д. Ворошнево, ул. Сосновая, д.2</t>
  </si>
  <si>
    <t>п. Подлесный, д.8</t>
  </si>
  <si>
    <t>п. Юбилейный, ул. Цветочная, д.46</t>
  </si>
  <si>
    <t>с. Полянское, д.175</t>
  </si>
  <si>
    <t>г. Курчатов, ул. Ленинградская, д.17</t>
  </si>
  <si>
    <t>г. Курчатов, ул. Ленинградская, д.31</t>
  </si>
  <si>
    <t>г. Курчатов, ул. Ленинградская, д.37</t>
  </si>
  <si>
    <t>г. Курчатов, ул. Ленинградская, д.41</t>
  </si>
  <si>
    <t>г. Курчатов, ул. Ленинградская, д.45</t>
  </si>
  <si>
    <t>г. Курчатов, ул. Ленинградская, д.7</t>
  </si>
  <si>
    <t>г. Курчатов, ул. Ленинградская, д.9</t>
  </si>
  <si>
    <t>г. Рыльск, ул. Ленина, д.62</t>
  </si>
  <si>
    <t>г. Фатеж, ул. К.Маркса, д.15</t>
  </si>
  <si>
    <t>п. Хомутовка, ул. Пионерская, д.10</t>
  </si>
  <si>
    <t>п. Черемисиново, ул. Почтовая, д.34</t>
  </si>
  <si>
    <t>Беловский район(1)</t>
  </si>
  <si>
    <t>Льговский район(3)</t>
  </si>
  <si>
    <t>Медвенский район(1)</t>
  </si>
  <si>
    <t>Черемисиновский район(1)</t>
  </si>
  <si>
    <t>Срок окончания капитального ремонта</t>
  </si>
  <si>
    <t>Источник финансирования работ по капитальному ремонту</t>
  </si>
  <si>
    <t>Государственная поддержка, в том числе</t>
  </si>
  <si>
    <t>Бюджет муниципального образования</t>
  </si>
  <si>
    <t>Фонд содействия реформированию ЖКХ</t>
  </si>
  <si>
    <t>Областной бюджет</t>
  </si>
  <si>
    <t>квартал, год</t>
  </si>
  <si>
    <t>руб.</t>
  </si>
  <si>
    <t>руб</t>
  </si>
  <si>
    <t>Количество этажей/-объект культур. наследия(-/-х)</t>
  </si>
  <si>
    <t>Общая стоимость капитального ремонта, рублей</t>
  </si>
  <si>
    <t>Средства собственников помещений</t>
  </si>
  <si>
    <t xml:space="preserve">Виды работ (услуг) по капитальному ремонту, стоимость (рублей) </t>
  </si>
  <si>
    <t>г. Курск, проезд Магистральный, д.16В</t>
  </si>
  <si>
    <t>г. Курск, ул. Хуторская, д.12Б</t>
  </si>
  <si>
    <t>г. Курск, ул. Ленина, д.20</t>
  </si>
  <si>
    <t>г. Железногорск, ул. Ленина, д.48 корп.1</t>
  </si>
  <si>
    <t>г. Железногорск, ул. Ленина, д.50</t>
  </si>
  <si>
    <t>г. Железногорск, ул. Курская, д.3</t>
  </si>
  <si>
    <t>Тимский район(1)</t>
  </si>
  <si>
    <t>г. Курск, пр-кт Кулакова, д.25А</t>
  </si>
  <si>
    <t>г. Железногорск, ул. Мира, д.6</t>
  </si>
  <si>
    <t>г. Курск, ул. Ленина, д.31</t>
  </si>
  <si>
    <t>г. Курск, ул. Энергетиков, д.3</t>
  </si>
  <si>
    <t>г. Курск, ул. Карла Маркса, д.71Б</t>
  </si>
  <si>
    <t>Хомутовский район(1)</t>
  </si>
  <si>
    <t>Дмитриевский район(3)</t>
  </si>
  <si>
    <t>Курчатовский район(3)</t>
  </si>
  <si>
    <t>г. Курск, ул. Карла Маркса, д.67/2</t>
  </si>
  <si>
    <t>г. Курск, ул. Союзная, д.9</t>
  </si>
  <si>
    <t>г. Щигры, ул. Луначарского, д.15</t>
  </si>
  <si>
    <t>г. Щигры, ул. Спортивная, д.5</t>
  </si>
  <si>
    <t>г. Курск, ул. Орловская, д.10</t>
  </si>
  <si>
    <t>г. Курск, ул. Серегина, д.30</t>
  </si>
  <si>
    <t>п. Кшенский, ул. Заводская, д.28</t>
  </si>
  <si>
    <t>г. Курск, ул. Дубровинского, д.5А</t>
  </si>
  <si>
    <t>г. Курск, ул. Дейнеки, д.20</t>
  </si>
  <si>
    <t>г. Железногорск, ул. Ленина, д.48 корп.2</t>
  </si>
  <si>
    <t>г. Железногорск, ул. Ленина, д.40 корп.2</t>
  </si>
  <si>
    <t>г. Курск, ул. Энгельса, д.16</t>
  </si>
  <si>
    <t>г. Курск, ул. Белгородская, д.23</t>
  </si>
  <si>
    <t>г. Курск, ул. Парковая, д.14</t>
  </si>
  <si>
    <t>г. Курск, ул. Комарова, д.15</t>
  </si>
  <si>
    <t>г. Железногорск, ул. Л.Голенькова, д.21</t>
  </si>
  <si>
    <t>г. Железногорск, ул. Л.Голенькова, д.23</t>
  </si>
  <si>
    <t>г. Курск, ул. Ольшанского, д.11 корп.21</t>
  </si>
  <si>
    <t>г. Курчатов, пр-кт Коммунистический, д.25</t>
  </si>
  <si>
    <t>г. Железногорск, ул. Курская, д.31</t>
  </si>
  <si>
    <t>г. Курск, ул. Заводская, д.29Б</t>
  </si>
  <si>
    <t>г. Курск, ул. Обоянская, д.17</t>
  </si>
  <si>
    <t>г. Курск, ул. Парковая, д.3</t>
  </si>
  <si>
    <t>г. Курск, ул. Парковая, д.5</t>
  </si>
  <si>
    <t>г. Курск, ул. Парковая, д.7</t>
  </si>
  <si>
    <t>г. Курск, ул. 50 лет Октября, д.153</t>
  </si>
  <si>
    <t>г. Курск, ул. Димитрова, д.99</t>
  </si>
  <si>
    <t xml:space="preserve">КРАТКОСРОЧНЫЙ ПЛАН </t>
  </si>
  <si>
    <t>г. Курск, ул. Республиканская, д.12</t>
  </si>
  <si>
    <t>г. Курск, ул. Союзная, д.5</t>
  </si>
  <si>
    <t>г. Курск, пр-кт Кулакова, д.25</t>
  </si>
  <si>
    <t>г. Курск, ул. Радищева, д.71/1</t>
  </si>
  <si>
    <t>г. Курск, ул. Радищева, д.71/2</t>
  </si>
  <si>
    <t>г. Курск, ул. Серегина, д.25</t>
  </si>
  <si>
    <t>г. Курск, ул. Союзная, д.51</t>
  </si>
  <si>
    <t>г. Щигры, ул. Октябрьская, д.31</t>
  </si>
  <si>
    <t>г. Курск, ул. Дейнеки, д.13</t>
  </si>
  <si>
    <t>г. Курск, ул. Серегина, д.13</t>
  </si>
  <si>
    <t>Медвенский район(2)</t>
  </si>
  <si>
    <t>Железногорский район(4)</t>
  </si>
  <si>
    <t>Фатежский район(1)</t>
  </si>
  <si>
    <t>г. Щигры, ул. Красная, д.48</t>
  </si>
  <si>
    <t>г. Курск, ул. Малышева, д.10</t>
  </si>
  <si>
    <t>г. Рыльск, ул. Промышленная, д.5Б</t>
  </si>
  <si>
    <t>г. Курск, ул. Энгельса, д.12</t>
  </si>
  <si>
    <t>Тимский район(2)</t>
  </si>
  <si>
    <t>Советский район(1)</t>
  </si>
  <si>
    <t>г. Курск, ул. Заводская, д.27</t>
  </si>
  <si>
    <t>г. Курск, ул. Народная, д.2А</t>
  </si>
  <si>
    <t>Поныровский район(2)</t>
  </si>
  <si>
    <t>г. Льгов, ул. Вокзальная, д.28В</t>
  </si>
  <si>
    <t>г. Курск, ул. Рабочая 2-я, д.14</t>
  </si>
  <si>
    <t>Рыльский район(21)</t>
  </si>
  <si>
    <t>Фатежский район(2)</t>
  </si>
  <si>
    <t>г. Льгов, ул. К.Маркса, д.6/46</t>
  </si>
  <si>
    <t>Курский район(4)</t>
  </si>
  <si>
    <t>Пристенский район(1)</t>
  </si>
  <si>
    <t>п. Горшечное, ул. Октябрьская, д.2</t>
  </si>
  <si>
    <t>Солнцевский район(1)</t>
  </si>
  <si>
    <t>Советский район(4)</t>
  </si>
  <si>
    <t>г. Рыльск, ул. Ленина, д.89Б</t>
  </si>
  <si>
    <t>г. Рыльск, ул. Р.Люксембург, д.62</t>
  </si>
  <si>
    <t>г. Рыльск, ул. Р.Люксембург, д.66</t>
  </si>
  <si>
    <t>г. Рыльск, ул. Р.Люксембург, д.68</t>
  </si>
  <si>
    <t>г. Рыльск, ул. Р.Люксембург, д.68А</t>
  </si>
  <si>
    <t>г. Рыльск, ул. Р.Люксембург, д.70</t>
  </si>
  <si>
    <t>г. Рыльск, ул. Ленина, д.87А</t>
  </si>
  <si>
    <t>г. Рыльск, ул. Новая, д.7А</t>
  </si>
  <si>
    <t>г. Курск, ул. Ольшанского, д.8В</t>
  </si>
  <si>
    <t>г. Курск, ул. Павлова, д.6</t>
  </si>
  <si>
    <t>г. Курск, ул. Радищева, д.106</t>
  </si>
  <si>
    <t>г. Курск, ул. Садовая, д.42</t>
  </si>
  <si>
    <t>2023 год</t>
  </si>
  <si>
    <t>реализации Региональной программы капитального ремонта общего имущества в многоквартирных домах, расположенных на территории Курской области, на 2023-2025 годы</t>
  </si>
  <si>
    <t>г. Дмитриев, ул. Красная, д.117</t>
  </si>
  <si>
    <t>г. Курск, ул. Карла Маркса, д.71/16</t>
  </si>
  <si>
    <t>п. 1-я Моква, ул. Парковая, д.16</t>
  </si>
  <si>
    <t>п. 1-я Моква, ул. Парковая, д.4</t>
  </si>
  <si>
    <t>г. Рыльск, ул. Р.Люксембург, д.7</t>
  </si>
  <si>
    <t>г. Рыльск, ул. Советская Площадь, д.19</t>
  </si>
  <si>
    <t>г. Рыльск, ул. Урицкого, д.51</t>
  </si>
  <si>
    <t>г. Щигры, ул. Комсомольская, д.17</t>
  </si>
  <si>
    <t>п. Новокасторное, ул. Железнодорожная, д.8</t>
  </si>
  <si>
    <t>п. Кшенский, ул. Заводская, д.14</t>
  </si>
  <si>
    <t>г. Щигры, ул. Крупской, д.26</t>
  </si>
  <si>
    <t>г. Курск, ул. Сумская, д.20А</t>
  </si>
  <si>
    <t>г. Щигры, ул. Луначарского, д.14</t>
  </si>
  <si>
    <t>г. Курск, ул. Сумская, д.22А</t>
  </si>
  <si>
    <t>г. Щигры, ул. Комсомольская, д.29</t>
  </si>
  <si>
    <t>г. Курск, ул. Карла Маркса, д.77/2</t>
  </si>
  <si>
    <t>г. Курск, ул. Обоянская, д.7</t>
  </si>
  <si>
    <t>г. Курск, ул. Рабочая 2-я, д.13 корп.30</t>
  </si>
  <si>
    <t>г. Курск, ул. Резиновая, д.4</t>
  </si>
  <si>
    <t>г. Щигры, ул. Луначарского, д.16</t>
  </si>
  <si>
    <t>г. Щигры, ул. Луначарского, д.18</t>
  </si>
  <si>
    <t>г. Щигры, ул. Красная, д.53</t>
  </si>
  <si>
    <t>г. Рыльск, ул. К.Маркса, д.28</t>
  </si>
  <si>
    <t>г. Щигры, ул. Красная, д.31</t>
  </si>
  <si>
    <t>г. Курск, ул. Ватутина, д.14</t>
  </si>
  <si>
    <t>г. Курск, ул. Горького, д.7</t>
  </si>
  <si>
    <t>г. Курск, ул. Карла Маркса, д.23А</t>
  </si>
  <si>
    <t>г. Курск, ул. Объездная, д.2 ЛитА</t>
  </si>
  <si>
    <t>г. Курск, пер. Гоголя, д.6</t>
  </si>
  <si>
    <t>г. Курск, ул. 50 лет Октября, д.6</t>
  </si>
  <si>
    <t>г. Курск, ул. Менделеева, д.11</t>
  </si>
  <si>
    <t>г. Курск, ул. Менделеева, д.9/5</t>
  </si>
  <si>
    <t>г. Курск, ул. Рабочая 2-я, д.11А</t>
  </si>
  <si>
    <t>г. Курск, ул. Рабочая 2-я, д.7А</t>
  </si>
  <si>
    <t>г. Курск, ул. Хуторская, д.14А</t>
  </si>
  <si>
    <t>г. Курск, ул. Щепкина, д.22/24</t>
  </si>
  <si>
    <t>г. Щигры, ул. Семашко, д.1</t>
  </si>
  <si>
    <t>м. Свобода, ул. Гагарина, д.5</t>
  </si>
  <si>
    <t>г. Курск, ул. Большевиков, д.25 корп.А1</t>
  </si>
  <si>
    <t>г. Курск, ул. Менделеева, д.15</t>
  </si>
  <si>
    <t>г. Курск, ул. Резиновая, д.9</t>
  </si>
  <si>
    <t>г. Курск, ул. Сторожевая, д.16/3</t>
  </si>
  <si>
    <t>п. Камыши, д.25</t>
  </si>
  <si>
    <t>п. Первоавгустовский, ул. Ватутина, д.10</t>
  </si>
  <si>
    <t>г. Курск, ул. Пигорева, д.22</t>
  </si>
  <si>
    <t>г. Курск, ул. Тракторная, д.31</t>
  </si>
  <si>
    <t>п. Олымский, ул. 20 лет Победы, д.7</t>
  </si>
  <si>
    <t>г. Курск, пер. Моковский 4-й, д.3</t>
  </si>
  <si>
    <t>г. Курск, ул. Блинова, д.9/11</t>
  </si>
  <si>
    <t>г. Курск, ул. Дубровинского, д.7А</t>
  </si>
  <si>
    <t>п. Камыши, д.27</t>
  </si>
  <si>
    <t>г. Курск, ул. Маяковского, д.105</t>
  </si>
  <si>
    <t>г. Курск, ул. Пигорева, д.2</t>
  </si>
  <si>
    <t>г. Суджа, ул. Пушкина, д.55</t>
  </si>
  <si>
    <t>г. Железногорск, ул. Ленина, д.32 корп.3</t>
  </si>
  <si>
    <t>г. Курск, пр-кт Ленинского Комсомола, д.93</t>
  </si>
  <si>
    <t>п. Колонтаевка, пер. Центральный, д.8</t>
  </si>
  <si>
    <t>п. Колонтаевка, пер. Центральный, д.10</t>
  </si>
  <si>
    <t>г. Курск, ул. Конорева, д.10</t>
  </si>
  <si>
    <t>г. Курск, ул. Фатежская 1-я, д.82</t>
  </si>
  <si>
    <t>п. Солнцево, ул. Кирова, д.6</t>
  </si>
  <si>
    <t>г. Курск, ул. Радищева, д.86</t>
  </si>
  <si>
    <t>г. Курск, ул. Союзная, д.53</t>
  </si>
  <si>
    <t>г. Железногорск, ул. Гагарина, д.25</t>
  </si>
  <si>
    <t>г. Железногорск, ул. Курская, д.80 корп.2</t>
  </si>
  <si>
    <t>г. Курск, ул. Блинова, д.2/2</t>
  </si>
  <si>
    <t>г. Курск, ул. Радищева, д.118</t>
  </si>
  <si>
    <t>г. Курчатов, ул. Ленинградская, д.3</t>
  </si>
  <si>
    <t>г. Железногорск, ул. Курская, д.80</t>
  </si>
  <si>
    <t>г. Железногорск, ул. Ленина, д.56 корп.3</t>
  </si>
  <si>
    <t>г. Курск, пр-кт Ленинского Комсомола, д.81</t>
  </si>
  <si>
    <t>г. Курск, ул. 50 лет Октября, д.7</t>
  </si>
  <si>
    <t>г. Курск, ул. Союзная, д.12</t>
  </si>
  <si>
    <t>г. Курчатов, ул. Гайдара, д.5</t>
  </si>
  <si>
    <t>г. Курчатов, ул. Ленинградская, д.27</t>
  </si>
  <si>
    <t>г. Курчатов, ул. Ленинградская, д.33</t>
  </si>
  <si>
    <t>г. Железногорск, ул. Гагарина, д.14</t>
  </si>
  <si>
    <t>г. Курск, пр-кт Ленинского Комсомола, д.111</t>
  </si>
  <si>
    <t>г. Курск, ул. Заводская, д.69</t>
  </si>
  <si>
    <t>г. Курск, ул. Заводская, д.71</t>
  </si>
  <si>
    <t>г. Курск, ул. Карла Маркса, д.58</t>
  </si>
  <si>
    <t>г. Курск, ул. Кати Зеленко, д.6Б</t>
  </si>
  <si>
    <t>г. Курск, ул. Кати Зеленко, д.6В</t>
  </si>
  <si>
    <t>г. Курск, ул. Радищева, д.80</t>
  </si>
  <si>
    <t>г. Курск, ул. Союзная, д.19</t>
  </si>
  <si>
    <t>г. Курчатов, пр-кт Коммунистический, д.32</t>
  </si>
  <si>
    <t>г. Курчатов, ул. Космонавтов, д.10</t>
  </si>
  <si>
    <t>г. Курчатов, ул. Космонавтов, д.16 (А,Б,В)</t>
  </si>
  <si>
    <t>г. Железногорск, ул. Гагарина, д.15 корп.1</t>
  </si>
  <si>
    <t>г. Железногорск, ул. Гагарина, д.15 корп.2</t>
  </si>
  <si>
    <t>г. Курск, ул. Димитрова, д.84</t>
  </si>
  <si>
    <t>г. Курск, ул. Заводская, д.59</t>
  </si>
  <si>
    <t>г. Курск, ул. Менделеева, д.38</t>
  </si>
  <si>
    <t>г. Курск, ул. Ольшанского, д.10</t>
  </si>
  <si>
    <t>г. Курск, ул. Серегина, д.39</t>
  </si>
  <si>
    <t>г. Курск, ул. Союзная, д.55</t>
  </si>
  <si>
    <t>г. Курск, ул. Союзная, д.55Б</t>
  </si>
  <si>
    <t>г. Курск, ул. Союзная, д.59</t>
  </si>
  <si>
    <t>г. Курск, ул. Харьковская, д.22</t>
  </si>
  <si>
    <t>г. Курск, ул. Широкая, д.1</t>
  </si>
  <si>
    <t>г. Курчатов, ул. Космонавтов, д.14</t>
  </si>
  <si>
    <t>г. Курчатов, ул. Космонавтов, д.24</t>
  </si>
  <si>
    <t>г. Курчатов, ул. Космонавтов, д.4</t>
  </si>
  <si>
    <t>г. Курск, ул. Заводская, д.27А</t>
  </si>
  <si>
    <t>г. Курск, ул. Заводская, д.61</t>
  </si>
  <si>
    <t>г. Курск, ул. Интернациональная, д.2</t>
  </si>
  <si>
    <t>г. Курск, ул. Карла Маркса, д.72/10</t>
  </si>
  <si>
    <t>г. Курск, ул. Комарова, д.13 корп.21</t>
  </si>
  <si>
    <t>г. Курск, ул. Челюскинцев, д.5</t>
  </si>
  <si>
    <t>г. Курск, ул. Чернышевского, д.10</t>
  </si>
  <si>
    <t>г. Курск, ул. Черняховского, д.31</t>
  </si>
  <si>
    <t>г. Курчатов, пр-кт Коммунистический, д.9</t>
  </si>
  <si>
    <t>г. Курчатов, ул. Гайдара, д.3</t>
  </si>
  <si>
    <t>г. Курчатов, ул. Космонавтов, д.22</t>
  </si>
  <si>
    <t>г. Курчатов, ул. Пионерская, д.4</t>
  </si>
  <si>
    <t>г. Курчатов, ул. Строителей, д.3</t>
  </si>
  <si>
    <t>г. Курчатов, ул. Строителей, д.5</t>
  </si>
  <si>
    <t>г. Курчатов, ул. Строителей, д.7</t>
  </si>
  <si>
    <t>г. Курск, пр-кт Кулакова, д.3</t>
  </si>
  <si>
    <t>г. Курск, пр-кт Ленинского Комсомола, д.57</t>
  </si>
  <si>
    <t>г. Курск, пр-кт Ленинского Комсомола, д.59</t>
  </si>
  <si>
    <t>г. Курск, пр-кт Ленинского Комсомола, д.79</t>
  </si>
  <si>
    <t>г. Курск, ул. Дейнеки, д.17</t>
  </si>
  <si>
    <t>г. Курск, ул. Дейнеки, д.19</t>
  </si>
  <si>
    <t>г. Курск, ул. Димитрова, д.71</t>
  </si>
  <si>
    <t>г. Курск, ул. Димитрова, д.73</t>
  </si>
  <si>
    <t>г. Курск, ул. Димитрова, д.75</t>
  </si>
  <si>
    <t>г. Курск, ул. Серегина, д.14</t>
  </si>
  <si>
    <t>г. Курск, ул. Серегина, д.29</t>
  </si>
  <si>
    <t>г. Курск, ул. Халтурина, д.3</t>
  </si>
  <si>
    <t>г. Курчатов, ул. Молодежная, д.3</t>
  </si>
  <si>
    <t>г. Курчатов, ул. Строителей, д.11</t>
  </si>
  <si>
    <t>г. Курчатов, ул. Строителей, д.8</t>
  </si>
  <si>
    <t>г. Курчатов, ул. Строителей, д.9</t>
  </si>
  <si>
    <t>г. Железногорск, ул. Гагарина, д.12</t>
  </si>
  <si>
    <t>г. Железногорск, ул. Курская, д.45</t>
  </si>
  <si>
    <t>г. Железногорск, ул. Ленина, д.37</t>
  </si>
  <si>
    <t>г. Железногорск, ул. Ленина, д.54</t>
  </si>
  <si>
    <t>г. Железногорск, ул. Мира, д.8 корп.1</t>
  </si>
  <si>
    <t>г. Железногорск, ул. Мира, д.8 корп.2</t>
  </si>
  <si>
    <t>г. Курск, пр-кт Кулакова, д.3А</t>
  </si>
  <si>
    <t>г. Курск, пр-кт Ленинского Комсомола, д.103</t>
  </si>
  <si>
    <t>г. Курск, пр-кт Ленинского Комсомола, д.105</t>
  </si>
  <si>
    <t>г. Курск, пр-кт Ленинского Комсомола, д.55</t>
  </si>
  <si>
    <t>г. Курск, пр-кт Ленинского Комсомола, д.62</t>
  </si>
  <si>
    <t>г. Курск, проезд Магистральный, д.16Ж</t>
  </si>
  <si>
    <t>г. Курск, ул. Дейнеки, д.31</t>
  </si>
  <si>
    <t>г. Курск, ул. Заводская, д.45Б</t>
  </si>
  <si>
    <t>г. Курск, ул. Карла Либкнехта, д.2</t>
  </si>
  <si>
    <t>г. Курск, ул. Карла Либкнехта, д.4</t>
  </si>
  <si>
    <t>г. Курск, ул. Кати Зеленко, д.6А</t>
  </si>
  <si>
    <t>г. Курск, ул. Радищева, д.85</t>
  </si>
  <si>
    <t>г. Курск, ул. Республиканская, д.50Ж</t>
  </si>
  <si>
    <t>г. Курск, ул. Союзная, д.16</t>
  </si>
  <si>
    <t>г. Курск, ул. Черняховского, д.33</t>
  </si>
  <si>
    <t>г. Курск, ул. Щепкина, д.11</t>
  </si>
  <si>
    <t>г. Курчатов, ул. Строителей, д.4</t>
  </si>
  <si>
    <t>г. Курчатов, ул. Энергетиков, д.12</t>
  </si>
  <si>
    <t>г. Курчатов, ул. Энергетиков, д.4</t>
  </si>
  <si>
    <t>г. Курчатов, ул. Энергетиков, д.6</t>
  </si>
  <si>
    <t>г. Курчатов, ул. Энергетиков, д.7</t>
  </si>
  <si>
    <t>г. Железногорск, ул. Гагарина, д.35</t>
  </si>
  <si>
    <t>г. Курск, ул. Блинова, д.29</t>
  </si>
  <si>
    <t>г. Курск, ул. Бутко, д.23 корп.81</t>
  </si>
  <si>
    <t>г. Курск, ул. Краснополянская, д.5</t>
  </si>
  <si>
    <t>г. Курск, ул. Мирная, д.11</t>
  </si>
  <si>
    <t>г. Курск, ул. Серегина, д.32</t>
  </si>
  <si>
    <t>г. Курск, ул. Черняховского, д.27</t>
  </si>
  <si>
    <t>г. Курчатов, ул. Мира, д.16</t>
  </si>
  <si>
    <t>г. Курчатов, ул. Мира, д.17</t>
  </si>
  <si>
    <t>г. Курчатов, ул. Энергетиков, д.17</t>
  </si>
  <si>
    <t>г. Курчатов, ул. Энергетиков, д.19</t>
  </si>
  <si>
    <t>г. Курчатов, ул. Энергетиков, д.21</t>
  </si>
  <si>
    <t>г. Железногорск, ул. Димитрова, д.23</t>
  </si>
  <si>
    <t>г. Курск, пр-кт Дружбы, д.3</t>
  </si>
  <si>
    <t>г. Курск, пр-кт Дружбы, д.7</t>
  </si>
  <si>
    <t>г. Курск, пр-кт Кулакова, д.9</t>
  </si>
  <si>
    <t>г. Курск, пр-кт Ленинского Комсомола, д.97</t>
  </si>
  <si>
    <t>г. Курск, ул. 50 лет Октября, д.11</t>
  </si>
  <si>
    <t>г. Курск, ул. Веспремская, д.3</t>
  </si>
  <si>
    <t>г. Курск, ул. Карла Маркса, д.72/11</t>
  </si>
  <si>
    <t>г. Курск, ул. Краснополянская, д.3А</t>
  </si>
  <si>
    <t>г. Курск, ул. Литовская, д.16</t>
  </si>
  <si>
    <t>г. Курск, ул. Ольшанского, д.45Б</t>
  </si>
  <si>
    <t>г. Курск, ул. Ольшанского, д.47Б</t>
  </si>
  <si>
    <t>г. Курск, ул. Песковская 3-я, д.1</t>
  </si>
  <si>
    <t>г. Курск, ул. Республиканская, д.48</t>
  </si>
  <si>
    <t>г. Курск, ул. Хуторская, д.2А</t>
  </si>
  <si>
    <t>г. Курск, ул. Чернышевского, д.72</t>
  </si>
  <si>
    <t>г. Курск, ул. Чехова, д.2</t>
  </si>
  <si>
    <t>г. Курчатов, ул. Гайдара, д.4</t>
  </si>
  <si>
    <t>г. Курчатов, ул. Гайдара, д.8</t>
  </si>
  <si>
    <t>г. Курчатов, ул. Мира, д.21</t>
  </si>
  <si>
    <t>г. Курчатов, ул. Энергетиков, д.33</t>
  </si>
  <si>
    <t>г. Курчатов, ул. Энергетиков, д.37</t>
  </si>
  <si>
    <t>г. Железногорск, ул. Димитрова, д.19</t>
  </si>
  <si>
    <t>г. Курск, пр-кт Кулакова, д.5А</t>
  </si>
  <si>
    <t>г. Курск, пр-кт Кулакова, д.5Б</t>
  </si>
  <si>
    <t>г. Курск, пр-кт Ленинского Комсомола, д.61</t>
  </si>
  <si>
    <t>г. Курск, ул. 50 лет Октября, д.110</t>
  </si>
  <si>
    <t>г. Курск, ул. Орловская, д.12</t>
  </si>
  <si>
    <t>г. Курск, ул. Орловская, д.14</t>
  </si>
  <si>
    <t>г. Курск, ул. Чернышевского, д.70</t>
  </si>
  <si>
    <t>г. Курчатов, ул. Гайдара, д.6</t>
  </si>
  <si>
    <t>г. Курчатов, ул. Мира, д.2</t>
  </si>
  <si>
    <t>г. Курчатов, ул. Мира, д.5</t>
  </si>
  <si>
    <t>г. Курчатов, ул. Мира, д.6</t>
  </si>
  <si>
    <t>г. Курчатов, ул. Садовая, д.11</t>
  </si>
  <si>
    <t>г. Курчатов, ул. Садовая, д.15</t>
  </si>
  <si>
    <t>г. Курчатов, ул. Энергетиков, д.25</t>
  </si>
  <si>
    <t>г. Курчатов, ул. Энергетиков, д.35</t>
  </si>
  <si>
    <t>г. Курчатов, ул. Энергетиков, д.39</t>
  </si>
  <si>
    <t>г. Курчатов, ул. Энергетиков, д.41</t>
  </si>
  <si>
    <t>г. Курчатов, ул. Энергетиков, д.43</t>
  </si>
  <si>
    <t>г. Железногорск, ул. Горняков, д.4</t>
  </si>
  <si>
    <t>г. Железногорск, ул. Ленина, д.56</t>
  </si>
  <si>
    <t>г. Курск, пр-кт Дружбы, д.6</t>
  </si>
  <si>
    <t>г. Курск, пр-кт Кулакова, д.1А</t>
  </si>
  <si>
    <t>г. Курск, пр-кт Ленинского Комсомола, д.75</t>
  </si>
  <si>
    <t>г. Курск, проезд Светлый, д.9</t>
  </si>
  <si>
    <t>г. Курск, ул. Карла Маркса, д.55</t>
  </si>
  <si>
    <t>г. Курск, ул. Орловская, д.8</t>
  </si>
  <si>
    <t>г. Курск, ул. Островского, д.10</t>
  </si>
  <si>
    <t>г. Курчатов, ул. Мира, д.1</t>
  </si>
  <si>
    <t>г. Курчатов, ул. Мира, д.9</t>
  </si>
  <si>
    <t>г. Курчатов, ул. Энергетиков, д.45</t>
  </si>
  <si>
    <t>г. Курск, пр-кт Ленинского Комсомола, д.77</t>
  </si>
  <si>
    <t>г. Курск, ул. Ломоносова, д.34 корп.50</t>
  </si>
  <si>
    <t>г. Курск, ул. Павлуновского, д.1</t>
  </si>
  <si>
    <t>г. Курск, ул. Павлуновского, д.5</t>
  </si>
  <si>
    <t>г. Курск, ул. Павлуновского, д.7</t>
  </si>
  <si>
    <t>г. Курск, ул. Студенческая, д.5</t>
  </si>
  <si>
    <t>г. Курск, ул. Чехова, д.6</t>
  </si>
  <si>
    <t>г. Курчатов, ул. Набережная, д.1</t>
  </si>
  <si>
    <t>г. Курчатов, ул. Садовая, д.13</t>
  </si>
  <si>
    <t>г. Курчатов, ул. Садовая, д.17</t>
  </si>
  <si>
    <t>г. Курчатов, ул. Садовая, д.9</t>
  </si>
  <si>
    <t>г. Курчатов, ул. Энергетиков, д.31</t>
  </si>
  <si>
    <t>г. Курчатов, ул. Энергетиков, д.53</t>
  </si>
  <si>
    <t>г. Железногорск, ул. Димитрова, д.1 корп.2</t>
  </si>
  <si>
    <t>г. Железногорск, ул. Ленина, д.49</t>
  </si>
  <si>
    <t>г. Курск, пр-кт Дружбы, д.11 корп.2</t>
  </si>
  <si>
    <t>г. Курск, проезд Сергеева, д.10</t>
  </si>
  <si>
    <t>г. Курск, проезд Сергеева, д.12</t>
  </si>
  <si>
    <t>г. Курск, ул. Кати Зеленко, д.1</t>
  </si>
  <si>
    <t>г. Курск, ул. Кати Зеленко, д.3</t>
  </si>
  <si>
    <t>г. Курск, ул. Союзная, д.14Б</t>
  </si>
  <si>
    <t>г. Курск, ул. Студенческая, д.7</t>
  </si>
  <si>
    <t>г. Курск, ул. Хуторская, д.3</t>
  </si>
  <si>
    <t>г. Курск, ул. Чернышевского, д.15</t>
  </si>
  <si>
    <t>г. Курчатов, ул. Набережная, д.3</t>
  </si>
  <si>
    <t>г. Курчатов, ул. Набережная, д.9</t>
  </si>
  <si>
    <t>г. Курчатов, ул. Энергетиков, д.18</t>
  </si>
  <si>
    <t>г. Курчатов, ул. Энергетиков, д.20</t>
  </si>
  <si>
    <t>г. Курчатов, ул. Энергетиков, д.22</t>
  </si>
  <si>
    <t>г. Курчатов, ул. Энергетиков, д.27</t>
  </si>
  <si>
    <t>г. Курчатов, ул. Энергетиков, д.51</t>
  </si>
  <si>
    <t>г. Курск, ул. Орловская, д.30</t>
  </si>
  <si>
    <t>г. Курск, ул. Союзная, д.16А</t>
  </si>
  <si>
    <t>г. Курчатов, ул. Садовая, д.1</t>
  </si>
  <si>
    <t>г. Курчатов, ул. Садовая, д.1А</t>
  </si>
  <si>
    <t>г. Железногорск, ул. Энтузиастов, д.2 корп.2</t>
  </si>
  <si>
    <t>г. Курск, пр-кт Энтузиастов, д.6</t>
  </si>
  <si>
    <t>г. Курск, ул. Никитская, д.14</t>
  </si>
  <si>
    <t>г. Курск, ул. Орловская, д.24</t>
  </si>
  <si>
    <t>г. Железногорск, проезд Заводской, д.7</t>
  </si>
  <si>
    <t>г. Железногорск, ул. Энтузиастов, д.2</t>
  </si>
  <si>
    <t>г. Курск, пр-кт Дружбы, д.26</t>
  </si>
  <si>
    <t>г. Курск, пр-кт Дружбы, д.30</t>
  </si>
  <si>
    <t>г. Курск, пр-кт Ленинского Комсомола, д.99А</t>
  </si>
  <si>
    <t>г. Курск, пр-кт Энтузиастов, д.2</t>
  </si>
  <si>
    <t>г. Курск, пр-кт Энтузиастов, д.2А</t>
  </si>
  <si>
    <t>г. Курск, ул. К.Воробьева, д.15</t>
  </si>
  <si>
    <t>г. Курск, ул. К.Воробьева, д.21</t>
  </si>
  <si>
    <t>г. Курск, ул. К.Воробьева, д.21А</t>
  </si>
  <si>
    <t>г. Курск, ул. Косухина, д.1</t>
  </si>
  <si>
    <t>г. Курск, ул. Косухина, д.5А</t>
  </si>
  <si>
    <t>г. Курск, ул. Ленина, д.53</t>
  </si>
  <si>
    <t>г. Курск, ул. Островского, д.4</t>
  </si>
  <si>
    <t>г. Курск, ул. Союзная, д.71А</t>
  </si>
  <si>
    <t>г. Железногорск, ул. Ленина, д.88</t>
  </si>
  <si>
    <t>г. Курск, ул. К.Воробьева, д.19</t>
  </si>
  <si>
    <t>г. Курск, ул. Косухина, д.24</t>
  </si>
  <si>
    <t>г. Курск, ул. Чехова, д.8</t>
  </si>
  <si>
    <t>г. Железногорск, ул. Гагарина, д.16</t>
  </si>
  <si>
    <t>г. Курск, пер. Моковский 3-й, д.27</t>
  </si>
  <si>
    <t>г. Курск, ул. Косухина, д.20</t>
  </si>
  <si>
    <t>г. Курск, ул. Косухина, д.32</t>
  </si>
  <si>
    <t>г. Курск, ул. Косухина, д.36</t>
  </si>
  <si>
    <t>г. Курск, ул. Менделеева, д.51А</t>
  </si>
  <si>
    <t>г. Курск, ул. Семеновская, д.98</t>
  </si>
  <si>
    <t>г. Курск, ул. Черняховского, д.31А</t>
  </si>
  <si>
    <t>г. Железногорск, ул. Ленина, д.64</t>
  </si>
  <si>
    <t>г. Курск, ул. Бойцов 9 Дивизии, д.184</t>
  </si>
  <si>
    <t>г. Курск, ул. Ватутина, д.24</t>
  </si>
  <si>
    <t>г. Курск, ул. Косухина, д.26</t>
  </si>
  <si>
    <t>г. Курск, ул. Косухина, д.28</t>
  </si>
  <si>
    <t>г. Курск, ул. Косухина, д.30</t>
  </si>
  <si>
    <t>г. Курск, ул. Косухина, д.34</t>
  </si>
  <si>
    <t>г. Курск, ул. Косухина, д.38</t>
  </si>
  <si>
    <t>г. Курск, ул. Майский бульвар, д.20</t>
  </si>
  <si>
    <t>г. Железногорск, ул. Димитрова, д.14</t>
  </si>
  <si>
    <t>г. Железногорск, ул. Молодежная, д.3 корп.5</t>
  </si>
  <si>
    <t>г. Курск, ул. Герцена, д.2</t>
  </si>
  <si>
    <t>г. Курск, ул. Звездная, д.13</t>
  </si>
  <si>
    <t>г. Курск, ул. К.Воробьева, д.31</t>
  </si>
  <si>
    <t>г. Курск, ул. К.Воробьева, д.5</t>
  </si>
  <si>
    <t>г. Курск, ул. Косухина, д.14</t>
  </si>
  <si>
    <t>г. Курск, ул. Косухина, д.6</t>
  </si>
  <si>
    <t>г. Курск, ул. Косухина, д.8</t>
  </si>
  <si>
    <t>г. Курск, ул. Майский бульвар, д.10</t>
  </si>
  <si>
    <t>г. Курск, ул. Майский бульвар, д.8</t>
  </si>
  <si>
    <t>г. Железногорск, ул. Мира, д.12 корп.4</t>
  </si>
  <si>
    <t>г. Курск, пер. Моковский 3-й, д.29</t>
  </si>
  <si>
    <t>г. Курск, пр-кт Хрущева, д.17</t>
  </si>
  <si>
    <t>г. Курск, пр-кт Хрущева, д.19</t>
  </si>
  <si>
    <t>г. Курск, пр-кт Хрущева, д.27</t>
  </si>
  <si>
    <t>г. Курск, пр-кт Хрущева, д.29</t>
  </si>
  <si>
    <t>г. Курск, ул. Веспремская, д.7</t>
  </si>
  <si>
    <t>г. Курск, ул. Гагарина, д.25</t>
  </si>
  <si>
    <t>г. Курск, ул. Гагарина, д.25А</t>
  </si>
  <si>
    <t>г. Курск, ул. Косухина, д.12</t>
  </si>
  <si>
    <t>г. Курск, ул. Парижской Коммуны, д.30</t>
  </si>
  <si>
    <t>г. Курск, ул. Парижской Коммуны, д.71</t>
  </si>
  <si>
    <t>г. Курск, ул. Сумская, д.11Б</t>
  </si>
  <si>
    <t>г. Железногорск, ул. Мира, д.55 корп.2</t>
  </si>
  <si>
    <t>г. Железногорск, ул. Мира, д.61 корп.3</t>
  </si>
  <si>
    <t>г. Курск, пр-кт Хрущева, д.23</t>
  </si>
  <si>
    <t>г. Курск, проезд Светлый, д.11А</t>
  </si>
  <si>
    <t>г. Курск, ул. Димитрова, д.40</t>
  </si>
  <si>
    <t>г. Курск, ул. К.Воробьева, д.23А</t>
  </si>
  <si>
    <t>г. Курск, ул. Майский бульвар, д.38</t>
  </si>
  <si>
    <t>г. Курск, ул. Майский бульвар, д.40</t>
  </si>
  <si>
    <t>г. Курск, ул. Майский бульвар, д.42</t>
  </si>
  <si>
    <t>г. Курск, ул. Майский бульвар, д.44</t>
  </si>
  <si>
    <t>г. Курск, ул. Майский бульвар, д.6</t>
  </si>
  <si>
    <t>г. Курск, ул. Новоселовка 2-я, д.1</t>
  </si>
  <si>
    <t>г. Курск, ул. Серегина, д.24</t>
  </si>
  <si>
    <t>г. Курск, ул. Хуторская, д.16А</t>
  </si>
  <si>
    <t>г. Курск, ул. Ясная, д.1А</t>
  </si>
  <si>
    <t>г. Курчатов, ул. Садовая, д.7А</t>
  </si>
  <si>
    <t>г. Железногорск, ул. Димитрова, д.6</t>
  </si>
  <si>
    <t>г. Железногорск, ул. Маршала Жукова, д.8</t>
  </si>
  <si>
    <t>г. Курск, пр-кт Хрущева, д.31</t>
  </si>
  <si>
    <t>г. Курск, пр-кт Хрущева, д.35</t>
  </si>
  <si>
    <t>г. Курск, проезд Весенний 2-й, д.22</t>
  </si>
  <si>
    <t>г. Курск, проезд Магистральный, д.24Б</t>
  </si>
  <si>
    <t>г. Курск, ул. Горького, д.51</t>
  </si>
  <si>
    <t>г. Курск, ул. Дзержинского, д.65/2</t>
  </si>
  <si>
    <t>г. Курск, ул. Димитрова, д.37</t>
  </si>
  <si>
    <t>г. Курск, ул. Коммунистическая, д.3Б</t>
  </si>
  <si>
    <t>г. Курск, ул. Никитская, д.16</t>
  </si>
  <si>
    <t>г. Курск, ул. Студенческая, д.12</t>
  </si>
  <si>
    <t>г. Курск, ул. Студенческая, д.2</t>
  </si>
  <si>
    <t>г. Курск, ул. Студенческая, д.8</t>
  </si>
  <si>
    <t>г. Курск, ул. Черняховского, д.19</t>
  </si>
  <si>
    <t>г. Железногорск, ул. Ленина, д.64 корп.2</t>
  </si>
  <si>
    <t>г. Железногорск, ул. Маршала Жукова, д.6</t>
  </si>
  <si>
    <t>г. Курск, пр-кт Хрущева, д.15А</t>
  </si>
  <si>
    <t>г. Курск, пр-кт Хрущева, д.33</t>
  </si>
  <si>
    <t>г. Курск, ул. Интернациональная, д.51</t>
  </si>
  <si>
    <t>г. Курск, ул. Крюкова, д.9</t>
  </si>
  <si>
    <t>г. Курск, ул. Майский бульвар, д.26</t>
  </si>
  <si>
    <t>г. Курск, ул. Студенческая, д.18</t>
  </si>
  <si>
    <t>г. Курск, ул. Студенческая, д.22</t>
  </si>
  <si>
    <t>г. Железногорск, ул. Гагарина, д.18 корп.2</t>
  </si>
  <si>
    <t>г. Железногорск, ул. Димитрова, д.2</t>
  </si>
  <si>
    <t>г. Железногорск, ул. Ленина, д.64 корп.1</t>
  </si>
  <si>
    <t>г. Курск, проезд Весенний 2-й, д.24</t>
  </si>
  <si>
    <t>г. Курск, ул. Белинского, д.4</t>
  </si>
  <si>
    <t>г. Курск, ул. Димитрова, д.37Б</t>
  </si>
  <si>
    <t>г. Курск, ул. Ольшанского, д.26А</t>
  </si>
  <si>
    <t>г. Курск, ул. Садовая, д.25 корп.69</t>
  </si>
  <si>
    <t>г. Курск, ул. Студенческая, д.20</t>
  </si>
  <si>
    <t>г. Курск, ул. Хуторская, д.12В</t>
  </si>
  <si>
    <t>г. Железногорск, ул. Маршала Жукова, д.10</t>
  </si>
  <si>
    <t>г. Курск, пр-кт Хрущева, д.1</t>
  </si>
  <si>
    <t>г. Курск, пр-кт Хрущева, д.14</t>
  </si>
  <si>
    <t>г. Курск, ул. Агрегатная 2-я, д.43</t>
  </si>
  <si>
    <t>г. Курск, ул. Веспремская, д.1</t>
  </si>
  <si>
    <t>г. Курск, ул. Гоголя, д.36</t>
  </si>
  <si>
    <t>г. Курск, ул. Красной Армии, д.10</t>
  </si>
  <si>
    <t>г. Курск, ул. Красной Армии, д.12</t>
  </si>
  <si>
    <t>г. Курск, ул. Майский бульвар, д.24</t>
  </si>
  <si>
    <t>г. Курск, ул. Майский бульвар, д.30</t>
  </si>
  <si>
    <t>г. Курск, ул. Майский бульвар, д.36</t>
  </si>
  <si>
    <t>г. Курск, ул. Студенческая, д.16</t>
  </si>
  <si>
    <t>г. Курск, ул. Студенческая, д.24</t>
  </si>
  <si>
    <t>г. Курск, ул. Студенческая, д.30</t>
  </si>
  <si>
    <t>г. Курск, ул. Студенческая, д.32</t>
  </si>
  <si>
    <t>г. Курск, ул. Сумская, д.11В</t>
  </si>
  <si>
    <t>г. Курск, ул. Ясная, д.4</t>
  </si>
  <si>
    <t>2300.4</t>
  </si>
  <si>
    <t>7971.4</t>
  </si>
  <si>
    <t>4кв.2024г.</t>
  </si>
  <si>
    <t>п. Глушково, ул. Ленина, д.4</t>
  </si>
  <si>
    <t>п. Новокасторное, ул. Железнодорожная, д.10А</t>
  </si>
  <si>
    <t>г. Курск, ул. Гайдара, д.13/1</t>
  </si>
  <si>
    <t>г. Курск, ул. Гоголя, д.49/51</t>
  </si>
  <si>
    <t>г. Курск, ул. Карла Маркса, д.66/2</t>
  </si>
  <si>
    <t>г. Курск, ул. Конорева, д.22</t>
  </si>
  <si>
    <t>г. Курск, ул. Краснознаменная, д.18Б</t>
  </si>
  <si>
    <t>г. Курск, ул. Л.Толстого, д.4</t>
  </si>
  <si>
    <t>г. Курск, ул. Менделеева, д.51</t>
  </si>
  <si>
    <t>г. Курск, ул. Менделеева, д.53</t>
  </si>
  <si>
    <t>г. Курск, ул. Ольшанского, д.22</t>
  </si>
  <si>
    <t>г. Курск, ул. Ольшанского, д.24</t>
  </si>
  <si>
    <t>г. Курск, ул. Ольшанского, д.28</t>
  </si>
  <si>
    <t>г. Курск, ул. Ольшанского, д.30</t>
  </si>
  <si>
    <t>г. Курск, ул. Ольшанского, д.32/16</t>
  </si>
  <si>
    <t>п. К.Либкнехта, ул. Мира, д.7</t>
  </si>
  <si>
    <t>п. К.Либкнехта, ул. Мира, д.9</t>
  </si>
  <si>
    <t>г. Льгов, ул. Вокзальная, д.28А</t>
  </si>
  <si>
    <t>г. Льгов, ул. Вокзальная, д.28Б</t>
  </si>
  <si>
    <t>г. Льгов, ул. Кирова, д.10</t>
  </si>
  <si>
    <t>г. Льгов, ул. Комсомольская, д.30 корп.51</t>
  </si>
  <si>
    <t>г. Льгов, ул. Красная, д.139</t>
  </si>
  <si>
    <t>г. Льгов, ул. Красноармейская, д.11</t>
  </si>
  <si>
    <t>г. Льгов, ул. Красноармейская, д.13</t>
  </si>
  <si>
    <t>г. Льгов, ул. Красноармейская, д.7</t>
  </si>
  <si>
    <t>г. Льгов, ул. Примакова, д.93</t>
  </si>
  <si>
    <t>п. Селекционный, ул. Советская, д.4</t>
  </si>
  <si>
    <t>г. Обоянь, ул. 8 Марта, д.22</t>
  </si>
  <si>
    <t>г. Обоянь, ул. 8 Марта, д.24</t>
  </si>
  <si>
    <t>г. Обоянь, ул. Ленина, д.73</t>
  </si>
  <si>
    <t>г. Обоянь, ул. Луначарского, д.14</t>
  </si>
  <si>
    <t>п. Возы, ул. Светлова, д.22</t>
  </si>
  <si>
    <t>п. Кировский, ул. Ленина, д.17</t>
  </si>
  <si>
    <t>п. Кировский, ул. Центральная, д.132</t>
  </si>
  <si>
    <t>п. Учительский, д.4</t>
  </si>
  <si>
    <t>п. Кшенский, ул. Кшенская, д.62</t>
  </si>
  <si>
    <t>п. Солнцево, ул. Кирова, д.7</t>
  </si>
  <si>
    <t>г. Щигры, ул. Дзержинского, д.14</t>
  </si>
  <si>
    <t>г. Щигры, ул. Ленина, д.36</t>
  </si>
  <si>
    <t>г. Щигры, ул. Спортивная, д.3</t>
  </si>
  <si>
    <t>г. Щигры, ул. Чапаева, д.4</t>
  </si>
  <si>
    <t>п. Олымский, ул. 20 лет Победы, д.22</t>
  </si>
  <si>
    <t>п. Конышевка, ул. 50 лет Советской Власти, д.1</t>
  </si>
  <si>
    <t>п. Конышевка, ул. 50 лет Советской Власти, д.5</t>
  </si>
  <si>
    <t>п. Коренево, ул. Школьная, д.9</t>
  </si>
  <si>
    <t>г. Курск, ул. Димитрова, д.91</t>
  </si>
  <si>
    <t>г. Курск, ул. Димитрова, д.93</t>
  </si>
  <si>
    <t>г. Курск, ул. Димитрова, д.95</t>
  </si>
  <si>
    <t>г. Курск, ул. Карла Маркса, д.65</t>
  </si>
  <si>
    <t>г. Курск, ул. Краснознаменная, д.14 корп.19</t>
  </si>
  <si>
    <t>г. Курск, ул. Краснознаменная, д.18А</t>
  </si>
  <si>
    <t>г. Курск, ул. Менделеева, д.49</t>
  </si>
  <si>
    <t>г. Курск, ул. Народная, д.7</t>
  </si>
  <si>
    <t>г. Курск, ул. Павлова, д.2</t>
  </si>
  <si>
    <t>г. Курск, ул. Почтовая, д.2</t>
  </si>
  <si>
    <t>г. Курск, ул. Рабочая 2-я, д.10 корп.А2</t>
  </si>
  <si>
    <t>г. Курск, ул. Рабочая 2-я, д.14А</t>
  </si>
  <si>
    <t>г. Курск, ул. Разина, д.24</t>
  </si>
  <si>
    <t>г. Курск, ул. Разина, д.4</t>
  </si>
  <si>
    <t>г. Курск, ул. Уфимцева, д.15</t>
  </si>
  <si>
    <t>г. Курск, ул. Школьная, д.5 корп.17</t>
  </si>
  <si>
    <t>п. К.Либкнехта, ул. Мира, д.5</t>
  </si>
  <si>
    <t>п. К.Либкнехта, ул. Октябрьская, д.3</t>
  </si>
  <si>
    <t>п. К.Либкнехта, ул. Совхозная, д.3</t>
  </si>
  <si>
    <t>п. К.Либкнехта, ул. Совхозная, д.4</t>
  </si>
  <si>
    <t>г. Льгов, ул. Советская, д.20А</t>
  </si>
  <si>
    <t>г. Обоянь, ул. 3 Интернационала, д.17</t>
  </si>
  <si>
    <t>г. Обоянь, ул. Мирная, д.19А</t>
  </si>
  <si>
    <t>п. Пасечный, ул. Садовая, д.9</t>
  </si>
  <si>
    <t>г. Рыльск, ул. Ленина, д.40</t>
  </si>
  <si>
    <t>п. Марьино, ул. Центральная, д.3</t>
  </si>
  <si>
    <t>п. Кшенский, ул. Фрунзе, д.1</t>
  </si>
  <si>
    <t>г. Суджа, ул. Заломова, д.7</t>
  </si>
  <si>
    <t>г. Суджа, ул. Ломоносова, д.9А</t>
  </si>
  <si>
    <t>г. Суджа, ул. Октябрьская, д.16А</t>
  </si>
  <si>
    <t>с. Выгорное 1-е, ул. Станционная, д.54</t>
  </si>
  <si>
    <t>г. Фатеж, ул. К.Маркса, д.13</t>
  </si>
  <si>
    <t>п. Зеленая Роща, ул. Садовая, д.7</t>
  </si>
  <si>
    <t>г. Щигры, ул. Луначарского, д.22</t>
  </si>
  <si>
    <t>г. Щигры, ул. Октябрьская, д.8</t>
  </si>
  <si>
    <t>д.Гирьи, ул.Полевая, д.2</t>
  </si>
  <si>
    <t>д.Гирьи, ул.Полевая,д. 3</t>
  </si>
  <si>
    <t>д.Гирьи, ул.Полевая,д.5</t>
  </si>
  <si>
    <t>п. Теткино, ул. Коммунальная, д.4</t>
  </si>
  <si>
    <t>п. Теткино, ул. Первомайская, д.30А</t>
  </si>
  <si>
    <t>п. Горшечное, ул. Центральная, д.2</t>
  </si>
  <si>
    <t>г. Железногорск, ул. Гагарина, д.31 корп.1</t>
  </si>
  <si>
    <t>г. Железногорск, ул. Гагарина, д.31 корп.2</t>
  </si>
  <si>
    <t>п. Касторное, ул. Парковая, д.1</t>
  </si>
  <si>
    <t>п. Новокасторное, ул. Железнодорожная, д.6</t>
  </si>
  <si>
    <t>п. Коренево, ул. Октябрьская, д.24</t>
  </si>
  <si>
    <t>г. Курск, ул. 50 лет Октября, д.145</t>
  </si>
  <si>
    <t>г. Курск, ул. Белгородская, д.18</t>
  </si>
  <si>
    <t>г. Курск, ул. Блинова, д.2/1</t>
  </si>
  <si>
    <t>г. Курск, ул. Дейнеки, д.15</t>
  </si>
  <si>
    <t>г. Курск, ул. Карла Маркса, д.14</t>
  </si>
  <si>
    <t>г. Курск, ул. Комарова, д.17</t>
  </si>
  <si>
    <t>г. Курск, ул. Комарова, д.19</t>
  </si>
  <si>
    <t>г. Курск, ул. Крюкова, д.12</t>
  </si>
  <si>
    <t>г. Курск, ул. Менделеева, д.65А</t>
  </si>
  <si>
    <t>г. Курск, ул. Ольшанского, д.14</t>
  </si>
  <si>
    <t>г. Курск, ул. Ольшанского, д.14А</t>
  </si>
  <si>
    <t>г. Курск, ул. 2-я Рабочая, д.10А/3</t>
  </si>
  <si>
    <t>г. Курск, ул. 2-я Рабочая, д.10А/4</t>
  </si>
  <si>
    <t>г. Курск, ул. Радищева, д.88</t>
  </si>
  <si>
    <t>г. Курск, ул. Республиканская, д.36</t>
  </si>
  <si>
    <t>г. Курск, ул. Садовая, д.29</t>
  </si>
  <si>
    <t>г. Курск, ул. Юности, д.28</t>
  </si>
  <si>
    <t>п. К.Либкнехта, ул. Совхозная, д.1</t>
  </si>
  <si>
    <t>п. К.Либкнехта, ул. Совхозная, д.2</t>
  </si>
  <si>
    <t xml:space="preserve">г. Льгов, ул. Гагарина, д.2 </t>
  </si>
  <si>
    <t>г. Льгов, ул. Гагарина, д.70</t>
  </si>
  <si>
    <t>г. Льгов, ул. Гоголя, д.62</t>
  </si>
  <si>
    <t>г. Льгов, ул. Гоголя, д.64</t>
  </si>
  <si>
    <t>г. Льгов, ул. Комсомольская, д.114</t>
  </si>
  <si>
    <t>г. Обоянь, ул. Ленина, д.135</t>
  </si>
  <si>
    <t>г. Обоянь, ул. Шмидта, д.6</t>
  </si>
  <si>
    <t>г. Обоянь, ул. Элеваторная, д.7</t>
  </si>
  <si>
    <t>п. Прямицыно, ул. Первомайская, д.3</t>
  </si>
  <si>
    <t>п. Возы, ул. Октябрьская, д.1</t>
  </si>
  <si>
    <t>п. Возы, ул. Светлова, д.20</t>
  </si>
  <si>
    <t>п. Комсомольский, ул. Центральная, д.49</t>
  </si>
  <si>
    <t>г. Рыльск, ул. Луначарского, д.12</t>
  </si>
  <si>
    <t>г. Рыльск, ул. Островского, д.97</t>
  </si>
  <si>
    <t>г. Рыльск, ул. Р.Люксембург, д.14</t>
  </si>
  <si>
    <t>г. Рыльск, ул. Свердлова, д.20</t>
  </si>
  <si>
    <t>г. Рыльск, ул. Советская Площадь, д.18А</t>
  </si>
  <si>
    <t>г. Рыльск, ул. Урицкого, д.95</t>
  </si>
  <si>
    <t>п. им. Куйбышева, ул. 1 Мая, д.2</t>
  </si>
  <si>
    <t>п. им. Куйбышева, ул. 1 Мая, д.4</t>
  </si>
  <si>
    <t>п. Кшенский, ул. Свердлова, д.9</t>
  </si>
  <si>
    <t>п. Кшенский, ул. Чапаева, д.4</t>
  </si>
  <si>
    <t>г. Суджа, ул. К.Либкнехта, д.58</t>
  </si>
  <si>
    <t>г. Суджа, ул. Ленина, д.2</t>
  </si>
  <si>
    <t>г. Щигры, пер. Пионерский 2-й, д.2</t>
  </si>
  <si>
    <t>г. Щигры, ул. Ленина, д.2</t>
  </si>
  <si>
    <t>г. Щигры, ул. Семашко, д.27</t>
  </si>
  <si>
    <t>г. Щигры, ул. Черняховского, д.16</t>
  </si>
  <si>
    <t>д.Гирьи, ул.Полевая д.6</t>
  </si>
  <si>
    <t>п. Горшечное, ул. Кирова, д.49</t>
  </si>
  <si>
    <t>п. Горшечное, ул. Октябрьская, д.1А</t>
  </si>
  <si>
    <t>п. Горшечное, ул. Привокзальная, д.59В</t>
  </si>
  <si>
    <t>г. Дмитриев, ул. Мичурина, д.27</t>
  </si>
  <si>
    <t>г. Дмитриев, ул. Рабочая, д.15</t>
  </si>
  <si>
    <t>п. Первоавгустовский, ул. Ватутина, д.5</t>
  </si>
  <si>
    <t>г. Железногорск, ул. Гагарина, д.27</t>
  </si>
  <si>
    <t>г. Железногорск, ул. Курская, д.29</t>
  </si>
  <si>
    <t>г. Железногорск, ул. Курская, д.29 корп.2</t>
  </si>
  <si>
    <t>г. Железногорск, ул. Ленина, д.27 корп.1</t>
  </si>
  <si>
    <t>г. Железногорск, ул. Ленина, д.31 корп.1</t>
  </si>
  <si>
    <t>п. Александровский, ул. Парковая, д.40</t>
  </si>
  <si>
    <t>п. Александровский, ул. Парковая, д.42</t>
  </si>
  <si>
    <t>п. Касторное, ул. Парковая, д.9</t>
  </si>
  <si>
    <t>п. Новокасторное, ул. Чайковского, д.12</t>
  </si>
  <si>
    <t>п. Олымский, ул. 20 лет Победы, д.16</t>
  </si>
  <si>
    <t xml:space="preserve">п. Олымский, ул. 20 лет Победы, д.2 </t>
  </si>
  <si>
    <t>п. Олымский, ул. Строителей, д.2</t>
  </si>
  <si>
    <t>п. Коренево, ул. Заводская, д.25</t>
  </si>
  <si>
    <t>п. Коренево, ул. Заводская, д.8</t>
  </si>
  <si>
    <t>п. Коренево, ул. Школьная, д.3</t>
  </si>
  <si>
    <t>п. Коренево, ул. Школьная, д.5</t>
  </si>
  <si>
    <t>г. Курск, ул. 50 лет Октября, д.147А</t>
  </si>
  <si>
    <t>г. Курск, ул. Дейнеки, д.16А</t>
  </si>
  <si>
    <t>г. Курск, ул. Дейнеки, д.16Б</t>
  </si>
  <si>
    <t>г. Курск, ул. Дейнеки, д.16В</t>
  </si>
  <si>
    <t>г. Курск, ул. Димитрова, д.97</t>
  </si>
  <si>
    <t>г. Курск, ул. Карла Маркса, д.67/3</t>
  </si>
  <si>
    <t>г. Курск, ул. Карла Маркса, д.71А</t>
  </si>
  <si>
    <t>г. Курск, ул. Комарова, д.5</t>
  </si>
  <si>
    <t>г. Курск, ул. Комарова, д.7</t>
  </si>
  <si>
    <t>г. Курск, ул. Краснознаменная, д.16</t>
  </si>
  <si>
    <t>г. Курск, ул. Крюкова, д.10А</t>
  </si>
  <si>
    <t>г. Курск, ул. Ольшанского, д.14Б</t>
  </si>
  <si>
    <t>г. Курск, ул. Парковая, д.3А</t>
  </si>
  <si>
    <t>г. Курск, ул. Республиканская, д.46</t>
  </si>
  <si>
    <t>г. Курск, ул. Энергетиков, д.1 корп.41</t>
  </si>
  <si>
    <t>п. К.Либкнехта, ул. Кирова, д.22</t>
  </si>
  <si>
    <t>п. К.Либкнехта, ул. Мира, д.4</t>
  </si>
  <si>
    <t>п. Никольский, д.14</t>
  </si>
  <si>
    <t>п. Никольский, д.7</t>
  </si>
  <si>
    <t>г. Льгов, ул. Комсомольская, д.114А</t>
  </si>
  <si>
    <t>п. Селекционный, ул. Советская, д.10</t>
  </si>
  <si>
    <t>п. Селекционный, ул. Советская, д.8</t>
  </si>
  <si>
    <t>с. Сейм, ул. Первомайская, д.14</t>
  </si>
  <si>
    <t>с. Сейм, ул. Школьная, д.3</t>
  </si>
  <si>
    <t>п. Медвенка, ул. Советская, д.74</t>
  </si>
  <si>
    <t>г. Обоянь, ул. Мирная, д.15А</t>
  </si>
  <si>
    <t>с. Стрелецкое, ул. Прицепиловка, д.10</t>
  </si>
  <si>
    <t>п. Прямицыно, пер. Коммунистический, д.2</t>
  </si>
  <si>
    <t>п. Возы, ул. Комсомольская, д.21</t>
  </si>
  <si>
    <t>п. Возы, ул. Комсомольская, д.23</t>
  </si>
  <si>
    <t>п. Поныри, ул. Октябрьская, д.133</t>
  </si>
  <si>
    <t>п. Кировский, ул. Центральная, д.136</t>
  </si>
  <si>
    <t>п. Пристень, ул. Октябрьская, д.21</t>
  </si>
  <si>
    <t>п. Пристень, ул. Октябрьская, д.23</t>
  </si>
  <si>
    <t>п. Пристень, ул. Парковая, д.8</t>
  </si>
  <si>
    <t>г. Рыльск, ул. 25 Октября, д.42А</t>
  </si>
  <si>
    <t>г. Рыльск, ул. Железнодорожная, д.3</t>
  </si>
  <si>
    <t>г. Рыльск, ул. Железнодорожная, д.4</t>
  </si>
  <si>
    <t>г. Рыльск, ул. Железнодорожная, д.5</t>
  </si>
  <si>
    <t>г. Рыльск, ул. Р.Люксембург, д.72</t>
  </si>
  <si>
    <t>г. Рыльск, ул. Свердлова, д.27А</t>
  </si>
  <si>
    <t>г. Рыльск, ул. Урицкого, д.50</t>
  </si>
  <si>
    <t>п. Солнцево, ул. Кирова, д.11</t>
  </si>
  <si>
    <t>г. Суджа, ул. Р.Люксембург, д.35Б</t>
  </si>
  <si>
    <t>г. Фатеж, ул. Восточная, д.47</t>
  </si>
  <si>
    <t>п. Хомутовка, ул. Советская, д.27</t>
  </si>
  <si>
    <t>п. Вишневка, ул. Садовая, д.1</t>
  </si>
  <si>
    <t>п. Вишневка, ул. Садовая, д.5</t>
  </si>
  <si>
    <t>г. Щигры, ул. Дзержинского, д.40</t>
  </si>
  <si>
    <t>г. Щигры, ул. Красная, д.39</t>
  </si>
  <si>
    <t>г. Щигры, ул. Ленина, д.35</t>
  </si>
  <si>
    <t>г. Щигры, ул. Макарова, д.4</t>
  </si>
  <si>
    <t>г. Щигры, ул. Октябрьская, д.91</t>
  </si>
  <si>
    <t>г. Щигры, ул. Черняховского, д.25</t>
  </si>
  <si>
    <t>4кв.2025г.</t>
  </si>
  <si>
    <t>г. Дмитриев, ул. Железнодорожная, д.1А</t>
  </si>
  <si>
    <t>г. Железногорск, ул. Гагарина, д.19 корп.3</t>
  </si>
  <si>
    <t>г. Железногорск, ул. Ленина, д.27 корп.2</t>
  </si>
  <si>
    <t>г. Железногорск, ул. Ленина, д.29 корп.1</t>
  </si>
  <si>
    <t>п. Конышевка, ул. Татаринова, д.33</t>
  </si>
  <si>
    <t>п. Конышевка, ул. Татаринова, д.34</t>
  </si>
  <si>
    <t>г. Курск, пр-кт Кулакова, д.35</t>
  </si>
  <si>
    <t>г. Курск, ул. 50 лет Октября, д.120А</t>
  </si>
  <si>
    <t>г. Курск, ул. 50 лет Октября, д.165Б</t>
  </si>
  <si>
    <t>г. Курск, ул. Заводская, д.29</t>
  </si>
  <si>
    <t>г. Курск, ул. Комарова, д.12</t>
  </si>
  <si>
    <t>г. Курск, ул. Комарова, д.12А</t>
  </si>
  <si>
    <t>г. Курск, ул. Краснознаменная, д.9</t>
  </si>
  <si>
    <t>г. Курск, ул. Ольшанского, д.8</t>
  </si>
  <si>
    <t>г. Курск, ул. Ольшанского, д.8А</t>
  </si>
  <si>
    <t>г. Курск, ул. Ольшанского, д.8Г</t>
  </si>
  <si>
    <t>г. Курск, ул. Парковая, д.1А</t>
  </si>
  <si>
    <t>г. Льгов, ул. Гагарина, д.72</t>
  </si>
  <si>
    <t>г. Льгов, ул. Ленина, д.32</t>
  </si>
  <si>
    <t>г. Обоянь, ул. 1 Мая, д.13</t>
  </si>
  <si>
    <t>п. Прямицыно, ул. Заводская, д.8</t>
  </si>
  <si>
    <t>г. Рыльск, ул. Володарского, д.78А</t>
  </si>
  <si>
    <t>г. Рыльск, ул. К.Маркса, д.25/1а</t>
  </si>
  <si>
    <t>г. Рыльск, ул. Промышленная, д.5В</t>
  </si>
  <si>
    <t>г. Рыльск, ул. Свободы, д.3</t>
  </si>
  <si>
    <t>д. Грязноивановка, д.20</t>
  </si>
  <si>
    <t>п. Кшенский, ул. Калинина, д.14А</t>
  </si>
  <si>
    <t>п. Хомутовка, ул. Пионерская, д.12</t>
  </si>
  <si>
    <t>п. Зеленая Роща, ул. Садовая, д.3</t>
  </si>
  <si>
    <t>г. Щигры, ул. Лермонтова, д.13</t>
  </si>
  <si>
    <t>г. Щигры, ул. Мира, д.32</t>
  </si>
  <si>
    <t>г. Щигры, ул. Октябрьская, д.32</t>
  </si>
  <si>
    <t>г. Щигры, ул. Шкрылева, д.9</t>
  </si>
  <si>
    <t>с. Малое Солдатское, ул. Юбилейная, д.2</t>
  </si>
  <si>
    <t>с. Розгребли, ул. Совхозная, д.13</t>
  </si>
  <si>
    <t>п. Глушково, ул. Ленина, д.19</t>
  </si>
  <si>
    <t>п. Теткино, ул. Ленина, д.91</t>
  </si>
  <si>
    <t>п. Горшечное, ул. Строительная, д.5Б</t>
  </si>
  <si>
    <t>г. Дмитриев, ул. Володарского, д.50</t>
  </si>
  <si>
    <t>г. Дмитриев, ул. Железнодорожная, д.3А</t>
  </si>
  <si>
    <t>г. Дмитриев, ул. Землячки, д.19</t>
  </si>
  <si>
    <t>г. Дмитриев, ул. Ленина, д.55</t>
  </si>
  <si>
    <t>г. Железногорск, ул. Гагарина, д.3 корп.1</t>
  </si>
  <si>
    <t>г. Железногорск, ул. Гагарина, д.7 корп.2</t>
  </si>
  <si>
    <t>г. Железногорск, ул. Курская, д.37 корп.1</t>
  </si>
  <si>
    <t>г. Железногорск, ул. Курская, д.37 корп.2</t>
  </si>
  <si>
    <t>г. Железногорск, ул. Ленина, д.31 корп.2</t>
  </si>
  <si>
    <t>г. Железногорск, ул. Ленина, д.56 корп.2</t>
  </si>
  <si>
    <t>п. Олымский, ул. 20 лет Победы, д.3А</t>
  </si>
  <si>
    <t>п. Олымский, ул. Садовая, д.52</t>
  </si>
  <si>
    <t>п. Конышевка, ул. 50 лет Советской Власти, д.9</t>
  </si>
  <si>
    <t>п. Коренево, ул. Школьная, д.21</t>
  </si>
  <si>
    <t>г. Курск, пр-кт Кулакова, д.29 корп.1</t>
  </si>
  <si>
    <t>г. Курск, пр-кт Кулакова, д.29 корп.2</t>
  </si>
  <si>
    <t>г. Курск, пр-кт Кулакова, д.29 корп.3</t>
  </si>
  <si>
    <t>г. Курск, пр-кт Ленинского Комсомола, д.56</t>
  </si>
  <si>
    <t>г. Курск, пр-кт Ленинского Комсомола, д.58</t>
  </si>
  <si>
    <t>г. Курск, ул. 50 лет Октября, д.155А</t>
  </si>
  <si>
    <t>г. Курск, ул. Большевиков, д.97</t>
  </si>
  <si>
    <t>г. Курск, ул. Дейнеки, д.26</t>
  </si>
  <si>
    <t>г. Курск, ул. Карла Маркса, д.12</t>
  </si>
  <si>
    <t>г. Курск, ул. Карла Маркса, д.66/8</t>
  </si>
  <si>
    <t>г. Курск, ул. Комарова, д.2 стр.33</t>
  </si>
  <si>
    <t>г. Курск, ул. Менделеева, д.61</t>
  </si>
  <si>
    <t>г. Курск, ул. Менделеева, д.63</t>
  </si>
  <si>
    <t>г. Курск, ул. Менделеева, д.63А</t>
  </si>
  <si>
    <t>г. Курск, ул. Менделеева, д.73</t>
  </si>
  <si>
    <t>г. Курск, ул. Ольшанского, д.8Б</t>
  </si>
  <si>
    <t>г. Курск, ул. Серегина, д.19</t>
  </si>
  <si>
    <t>г. Курск, ул. Союзная, д.10</t>
  </si>
  <si>
    <t>г. Курчатов, пр-кт Коммунистический, д.3</t>
  </si>
  <si>
    <t>п. Иванино, ул. Мира, д.11А</t>
  </si>
  <si>
    <t>п. К.Либкнехта, ул. Пушкина, д.2</t>
  </si>
  <si>
    <t>г. Льгов, ул. М.Горького, д.13</t>
  </si>
  <si>
    <t>г. Льгов, ул. М.Горького, д.15</t>
  </si>
  <si>
    <t>г. Обоянь, ул. Ленина, д.92</t>
  </si>
  <si>
    <t>п. Прямицыно, пер. Коммунистический, д.1</t>
  </si>
  <si>
    <t>п. Прямицыно, пер. Коммунистический, д.3</t>
  </si>
  <si>
    <t>п. Прямицыно, пер. Коммунистический, д.5</t>
  </si>
  <si>
    <t>г. Рыльск, ул. Промышленная, д.5А</t>
  </si>
  <si>
    <t>г. Рыльск, ул. Свободы, д.8А</t>
  </si>
  <si>
    <t>г. Рыльск, ул. Чапаева, д.58</t>
  </si>
  <si>
    <t>п. Марьино, ул. Центральная, д.7</t>
  </si>
  <si>
    <t>х. Фонов, ул. Заречная, д.1А</t>
  </si>
  <si>
    <t>п. Кшенский, ул. Свердлова, д.7</t>
  </si>
  <si>
    <t>с. Малая Локня, ул. Кубарева, д.5</t>
  </si>
  <si>
    <t>с. Малая Локня, ул. Кубарева, д.7</t>
  </si>
  <si>
    <t>п. Хомутовка, ул. Октябрьская, д.2</t>
  </si>
  <si>
    <t>д. Пожидаевка, ул. Школьная, д.6</t>
  </si>
  <si>
    <t>г. Щигры, ул. Дзержинского, д.1</t>
  </si>
  <si>
    <t>г. Щигры, ул. Курская, д.3</t>
  </si>
  <si>
    <t>г. Щигры, ул. Луначарского, д.20</t>
  </si>
  <si>
    <t>г. Щигры, ул. Слободская, д.141</t>
  </si>
  <si>
    <t>г. Щигры, ул. Шкрылева, д.11</t>
  </si>
  <si>
    <t>п. Глушково, ул. Ленина, д.39</t>
  </si>
  <si>
    <t>п. Горшечное, ул. Октябрьская, д.9Б</t>
  </si>
  <si>
    <t>п. Горшечное, ул. Центральная, д.5</t>
  </si>
  <si>
    <t>г. Дмитриев, ул. Железнодорожная, д.1Ж</t>
  </si>
  <si>
    <t>г. Дмитриев, ул. Комсомольская, д.1</t>
  </si>
  <si>
    <t>г. Железногорск, ул. Горняков, д.3</t>
  </si>
  <si>
    <t>г. Железногорск, ул. Димитрова, д.13 корп.2</t>
  </si>
  <si>
    <t>г. Железногорск, ул. Димитрова, д.13 корп.3</t>
  </si>
  <si>
    <t>г. Железногорск, ул. Курская, д.47 корп.1</t>
  </si>
  <si>
    <t>г. Железногорск, ул. Курская, д.70</t>
  </si>
  <si>
    <t>г. Железногорск, ул. Ленина, д.60 корп.2</t>
  </si>
  <si>
    <t>г. Железногорск, ул. Ленина, д.60 корп.3</t>
  </si>
  <si>
    <t>п. Коренево, ул. 70 лет Октября, д.11</t>
  </si>
  <si>
    <t>п. Коренево, ул. 70 лет Октября, д.13</t>
  </si>
  <si>
    <t>п. Коренево, ул. 70 лет Октября, д.9</t>
  </si>
  <si>
    <t>п. Коренево, ул. Школьная, д.23</t>
  </si>
  <si>
    <t>г. Курск, ул. 50 лет Октября, д.155Б</t>
  </si>
  <si>
    <t>г. Курск, ул. 50 лет Октября, д.155В</t>
  </si>
  <si>
    <t>г. Курск, ул. Аэродромная, д.20В</t>
  </si>
  <si>
    <t>г. Курск, ул. Белгородская, д.19</t>
  </si>
  <si>
    <t>г. Курск, ул. Гайдара, д.35</t>
  </si>
  <si>
    <t>г. Курск, ул. Дейнеки, д.40</t>
  </si>
  <si>
    <t>г. Курск, ул. Димитрова, д.107</t>
  </si>
  <si>
    <t>г. Курск, ул. Заводская, д.33А</t>
  </si>
  <si>
    <t>г. Курск, ул. Заводская, д.55</t>
  </si>
  <si>
    <t>г. Курск, ул. Заводская, д.57</t>
  </si>
  <si>
    <t>г. Курск, ул. Карла Маркса, д.66/9</t>
  </si>
  <si>
    <t>г. Курск, ул. Комарова, д.4А</t>
  </si>
  <si>
    <t>г. Курск, ул. Ленина, д.63</t>
  </si>
  <si>
    <t>г. Курск, ул. Ломакина, д.3</t>
  </si>
  <si>
    <t>г. Курск, ул. Ломакина, д.5</t>
  </si>
  <si>
    <t>г. Курск, ул. Менделеева, д.61Б</t>
  </si>
  <si>
    <t>г. Курск, ул. Менделеева, д.71</t>
  </si>
  <si>
    <t>г. Курск, ул. Менделеева, д.71А</t>
  </si>
  <si>
    <t>г. Курск, ул. Пушкарная 1-я, д.47</t>
  </si>
  <si>
    <t>г. Курск, ул. Республиканская, д.8</t>
  </si>
  <si>
    <t>г. Курск, ул. Серегина, д.10</t>
  </si>
  <si>
    <t>г. Курск, ул. Серегина, д.23</t>
  </si>
  <si>
    <t>г. Курск, ул. Серегина, д.8</t>
  </si>
  <si>
    <t>г. Курск, ул. Союзная, д.17</t>
  </si>
  <si>
    <t>г. Курск, ул. Союзная, д.49А</t>
  </si>
  <si>
    <t>г. Курск, ул. Союзная, д.53А</t>
  </si>
  <si>
    <t>г. Курчатов, пр-кт Коммунистический, д.17</t>
  </si>
  <si>
    <t>г. Льгов, пер. Кирова, д.8</t>
  </si>
  <si>
    <t>г. Льгов, пер. Франко, д.14</t>
  </si>
  <si>
    <t>г. Льгов, ул. Комсомольская, д.116</t>
  </si>
  <si>
    <t>г. Обоянь, ул. Ленина, д.141А</t>
  </si>
  <si>
    <t>г. Обоянь, ул. Микрорайон, д.12</t>
  </si>
  <si>
    <t>г. Обоянь, ул. Микрорайон, д.14</t>
  </si>
  <si>
    <t>г. Обоянь, ул. Микрорайон, д.16</t>
  </si>
  <si>
    <t>г. Обоянь, ул. Микрорайон, д.18</t>
  </si>
  <si>
    <t>г. Обоянь, ул. Микрорайон, д.19</t>
  </si>
  <si>
    <t>п. Возы, ул. Советская, д.1</t>
  </si>
  <si>
    <t>п. Поныри, ул. Веселая, д.7</t>
  </si>
  <si>
    <t>п. Пристень, ул. Парковая, д.6</t>
  </si>
  <si>
    <t>г. Рыльск, ул. Энгельса, д.1</t>
  </si>
  <si>
    <t>п. Марьино, ул. Центральная, д.4</t>
  </si>
  <si>
    <t>п. Кшенский, ул. Пролетарская, д.47</t>
  </si>
  <si>
    <t>г. Суджа, ул. Пушкина, д.57</t>
  </si>
  <si>
    <t>с. Большое Жирово, д.98</t>
  </si>
  <si>
    <t>п. Вишневка, ул. Садовая, д.3</t>
  </si>
  <si>
    <t>г. Щигры, пер. Курский, д.9</t>
  </si>
  <si>
    <t>г. Щигры, ул. Большевиков, д.36</t>
  </si>
  <si>
    <t>г. Щигры, ул. Дзержинского, д.13</t>
  </si>
  <si>
    <t>п. Глушково, ул. Горького, д.38</t>
  </si>
  <si>
    <t>п. Теткино, ул. Ленина, д.93</t>
  </si>
  <si>
    <t>п. Теткино, ул. Первомайская, д.32А</t>
  </si>
  <si>
    <t>г. Дмитриев, ул. Землячки, д.5А</t>
  </si>
  <si>
    <t>г. Железногорск, ул. Гагарина, д.10</t>
  </si>
  <si>
    <t>г. Железногорск, ул. Гагарина, д.10 корп.2</t>
  </si>
  <si>
    <t>г. Железногорск, ул. Гагарина, д.4</t>
  </si>
  <si>
    <t>г. Железногорск, ул. Гагарина, д.8</t>
  </si>
  <si>
    <t>г. Железногорск, ул. Димитрова, д.7</t>
  </si>
  <si>
    <t>г. Железногорск, ул. Димитрова, д.7 корп.2</t>
  </si>
  <si>
    <t>г. Железногорск, ул. Курская, д.84 корп.1</t>
  </si>
  <si>
    <t>г. Железногорск, ул. Курская, д.84 корп.2</t>
  </si>
  <si>
    <t>п. Коренево, ул. Школьная, д.23А</t>
  </si>
  <si>
    <t>г. Курск, пер. Ольховский 1-й, д.3</t>
  </si>
  <si>
    <t>г. Курск, пер. Ольховский 1-й, д.5</t>
  </si>
  <si>
    <t>г. Курск, пр-кт Ленинского Комсомола, д.60</t>
  </si>
  <si>
    <t>г. Курск, ул. 50 лет Октября, д.15</t>
  </si>
  <si>
    <t>г. Курск, ул. Дейнеки, д.25</t>
  </si>
  <si>
    <t>г. Курск, ул. Дейнеки, д.33</t>
  </si>
  <si>
    <t>г. Курск, ул. Дейнеки, д.35</t>
  </si>
  <si>
    <t>г. Курск, ул. Дейнеки, д.37</t>
  </si>
  <si>
    <t>г. Курск, ул. Дейнеки, д.39 корп.65</t>
  </si>
  <si>
    <t>г. Курск, ул. Димитрова, д.103</t>
  </si>
  <si>
    <t>г. Курск, ул. Заводская, д.35</t>
  </si>
  <si>
    <t>г. Курск, ул. Заводская, д.37</t>
  </si>
  <si>
    <t>г. Курск, ул. Заводская, д.63 корп.42</t>
  </si>
  <si>
    <t>г. Курск, ул. Заводская, д.67</t>
  </si>
  <si>
    <t>г. Курск, ул. Заводская, д.77</t>
  </si>
  <si>
    <t>г. Курск, ул. Запольная, д.43</t>
  </si>
  <si>
    <t>г. Курск, ул. Запольная, д.45А</t>
  </si>
  <si>
    <t>г. Курск, ул. Малышева, д.4</t>
  </si>
  <si>
    <t>г. Курск, ул. Малышева, д.6</t>
  </si>
  <si>
    <t>г. Курск, ул. Малышева, д.8</t>
  </si>
  <si>
    <t>г. Курск, ул. Менделеева, д.61А</t>
  </si>
  <si>
    <t>г. Курск, ул. Республиканская, д.42</t>
  </si>
  <si>
    <t>г. Курск, ул. Союзная, д.65В</t>
  </si>
  <si>
    <t>г. Курск, ул. Челюскинцев, д.3</t>
  </si>
  <si>
    <t>г. Курск, ул. Чехова, д.38</t>
  </si>
  <si>
    <t>г. Курск, ул. Энергетиков, д.9</t>
  </si>
  <si>
    <t>п. Касиновский, д.21</t>
  </si>
  <si>
    <t>п. К.Либкнехта, ул. Октябрьская, д.5</t>
  </si>
  <si>
    <t>п. Медвенка, ул. Парковая, д.13</t>
  </si>
  <si>
    <t>п. Медвенка, ул. Парковая, д.9</t>
  </si>
  <si>
    <t>п. Рудавский, ул. Центральная, д.19</t>
  </si>
  <si>
    <t>г. Рыльск, ул. Куйбышева, д.28</t>
  </si>
  <si>
    <t>п. Тим, ул. Димитрова, д.1</t>
  </si>
  <si>
    <t>п. Тим, ул. Максима Горького, д.12</t>
  </si>
  <si>
    <t>п. Хомутовка, ул. Мирная, д.10</t>
  </si>
  <si>
    <t>п. Черемисиново, ул. Кооперативная, д.5</t>
  </si>
  <si>
    <t>п. Черемисиново, ул. Кооперативная, д.7</t>
  </si>
  <si>
    <t>г. Железногорск, ул. Димитрова, д.3 корп.3</t>
  </si>
  <si>
    <t>г. Железногорск, ул. Димитрова, д.3 корп.4</t>
  </si>
  <si>
    <t>г. Железногорск, ул. Димитрова, д.3 корп.5</t>
  </si>
  <si>
    <t>п. Мартовский, мкр. Молодежный, д.2</t>
  </si>
  <si>
    <t>п. Студенок, ул. Советская, д.2</t>
  </si>
  <si>
    <t>п. Студенок, ул. Советская, д.3</t>
  </si>
  <si>
    <t>п. Каучук, ул. Магистральная, д.3</t>
  </si>
  <si>
    <t>г. Курск, пер. Воротний 2-й, д.21</t>
  </si>
  <si>
    <t>г. Курск, ул. Гагарина, д.26</t>
  </si>
  <si>
    <t>г. Курск, ул. Гоголя, д.53</t>
  </si>
  <si>
    <t>г. Курск, ул. Дейнеки, д.38</t>
  </si>
  <si>
    <t>г. Курск, ул. Заводская, д.83А</t>
  </si>
  <si>
    <t>г. Курск, ул. Межевая, д.3</t>
  </si>
  <si>
    <t>г. Курск, ул. Межевая, д.9</t>
  </si>
  <si>
    <t>г. Курск, ул. Менделеева, д.30</t>
  </si>
  <si>
    <t>г. Курск, ул. Менделеева, д.32</t>
  </si>
  <si>
    <t>г. Курск, ул. Песковская 3-я, д.5</t>
  </si>
  <si>
    <t>г. Курск, ул. Радищева, д.82</t>
  </si>
  <si>
    <t>г. Курск, ул. Союзная, д.13</t>
  </si>
  <si>
    <t>г. Курск, ул. Союзная, д.67</t>
  </si>
  <si>
    <t>г. Курск, ул. Халтурина, д.5</t>
  </si>
  <si>
    <t>г. Курск, ул. Широкая, д.5</t>
  </si>
  <si>
    <t>г. Курск, ул. Энгельса, д.88</t>
  </si>
  <si>
    <t>д. Ворошнево, ул. Сосновая, д.4</t>
  </si>
  <si>
    <t>г. Курчатов, пр-кт Коммунистический, д.11</t>
  </si>
  <si>
    <t>г. Курчатов, пр-кт Коммунистический, д.13</t>
  </si>
  <si>
    <t>г. Курчатов, пр-кт Коммунистический, д.21</t>
  </si>
  <si>
    <t>г. Курчатов, пр-кт Коммунистический, д.23</t>
  </si>
  <si>
    <t>г. Льгов, ул. Гагарина, д.74</t>
  </si>
  <si>
    <t>п. Прямицыно, ул. Новая, д.60А</t>
  </si>
  <si>
    <t>г. Фатеж, ул. Никитинская, д.35А</t>
  </si>
  <si>
    <t>п. Теткино, пер. Коммунальный,д.39</t>
  </si>
  <si>
    <t>г. Курск, ул. Серегина, д.31</t>
  </si>
  <si>
    <t>г. Льгов, пер. Франко, д.10Б</t>
  </si>
  <si>
    <t>с. Сейм, ул. Станционная, д.5</t>
  </si>
  <si>
    <t>с. Сейм, ул. Станционная, д.6</t>
  </si>
  <si>
    <t>г. Льгов, ул. Пионерская, д.2А</t>
  </si>
  <si>
    <t>г. Льгов, ул. Радищева, д.3А</t>
  </si>
  <si>
    <t>г. Дмитриев, ул. Пролетарская, д.28</t>
  </si>
  <si>
    <t>г. Суджа, ул. Пионерская, д.36</t>
  </si>
  <si>
    <t>4кв.2026г.</t>
  </si>
  <si>
    <t>2024 год</t>
  </si>
  <si>
    <t>2025 год</t>
  </si>
  <si>
    <t>г. Железногорск(40)</t>
  </si>
  <si>
    <t>Золотухинский район(2)</t>
  </si>
  <si>
    <t>Касторенский район(2)</t>
  </si>
  <si>
    <t>г. Курчатов(66)</t>
  </si>
  <si>
    <t>г. Льгов(1)</t>
  </si>
  <si>
    <t>Льговский район(2)</t>
  </si>
  <si>
    <t>Рыльский район(5)</t>
  </si>
  <si>
    <t>Суджанский район(1)</t>
  </si>
  <si>
    <t>г. Щигры(12)</t>
  </si>
  <si>
    <t>Итого за 2023 год</t>
  </si>
  <si>
    <t>Беловский район(4)</t>
  </si>
  <si>
    <t>Глушковский район(3)</t>
  </si>
  <si>
    <t>Горшеченский район(5)</t>
  </si>
  <si>
    <t>г. Железногорск(15)</t>
  </si>
  <si>
    <t>Касторенский район(11)</t>
  </si>
  <si>
    <t>Конышевский район(2)</t>
  </si>
  <si>
    <t>Кореневский район(6)</t>
  </si>
  <si>
    <t>Курский район(1)</t>
  </si>
  <si>
    <t>Курчатовский район(12)</t>
  </si>
  <si>
    <t>г. Льгов(17)</t>
  </si>
  <si>
    <t>Мантуровский район(2)</t>
  </si>
  <si>
    <t>Обоянский район(12)</t>
  </si>
  <si>
    <t>Октябрьский район(2)</t>
  </si>
  <si>
    <t>Поныровский район(6)</t>
  </si>
  <si>
    <t>Пристенский район(7)</t>
  </si>
  <si>
    <t>Советский район(5)</t>
  </si>
  <si>
    <t>Солнцевский район(2)</t>
  </si>
  <si>
    <t>Суджанский район(6)</t>
  </si>
  <si>
    <t>Щигровский район(3)</t>
  </si>
  <si>
    <t>г. Щигры(19)</t>
  </si>
  <si>
    <t>Большесолдатский район(1)</t>
  </si>
  <si>
    <t>Глушковский район(7)</t>
  </si>
  <si>
    <t>Горшеченский район(4)</t>
  </si>
  <si>
    <t>Дмитриевский район(9)</t>
  </si>
  <si>
    <t>г. Железногорск(39)</t>
  </si>
  <si>
    <t>Золотухинский район(1)</t>
  </si>
  <si>
    <t>Конышевский район(3)</t>
  </si>
  <si>
    <t>Кореневский район(8)</t>
  </si>
  <si>
    <t>Курский район(5)</t>
  </si>
  <si>
    <t>Курчатов(14)</t>
  </si>
  <si>
    <t>г. Льгов(11)</t>
  </si>
  <si>
    <t>Обоянский район(9)</t>
  </si>
  <si>
    <t>Октябрьский район(5)</t>
  </si>
  <si>
    <t>Рыльский район(18)</t>
  </si>
  <si>
    <t>Суджанский район(4)</t>
  </si>
  <si>
    <t>Хомутовский район(3)</t>
  </si>
  <si>
    <t>Черемисиновский район(2)</t>
  </si>
  <si>
    <t>Итого за 2024 год</t>
  </si>
  <si>
    <t>Итого за 2025 год</t>
  </si>
  <si>
    <t>Итого 2023-2025 гг.</t>
  </si>
  <si>
    <t>2/-</t>
  </si>
  <si>
    <t>1/-</t>
  </si>
  <si>
    <t>3/-</t>
  </si>
  <si>
    <t>4/-</t>
  </si>
  <si>
    <t>5/-</t>
  </si>
  <si>
    <t>6/-</t>
  </si>
  <si>
    <t>7/-</t>
  </si>
  <si>
    <t>8/-</t>
  </si>
  <si>
    <t>9/-</t>
  </si>
  <si>
    <t>9; 10/-</t>
  </si>
  <si>
    <t>9;12/-</t>
  </si>
  <si>
    <t>10/-</t>
  </si>
  <si>
    <t>12/-</t>
  </si>
  <si>
    <t>14/-</t>
  </si>
  <si>
    <t>16/-</t>
  </si>
  <si>
    <t>5;9/-</t>
  </si>
  <si>
    <t>9;13/-</t>
  </si>
  <si>
    <t>2/х</t>
  </si>
  <si>
    <t>Грузо-пассажирский</t>
  </si>
  <si>
    <t>Пассажирский лифт</t>
  </si>
  <si>
    <t>г. Курск(271)</t>
  </si>
  <si>
    <t>г. Щигры(10)</t>
  </si>
  <si>
    <t>г. Курск(93)</t>
  </si>
  <si>
    <t>г. Курск(133)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</si>
</sst>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24"/>
      <color theme="1"/>
      <name val="Arial"/>
      <family val="2"/>
      <charset val="204"/>
    </font>
    <font>
      <sz val="24"/>
      <color theme="1"/>
      <name val="Arial"/>
      <family val="2"/>
      <charset val="204"/>
    </font>
    <font>
      <sz val="24"/>
      <name val="Arial"/>
      <family val="2"/>
      <charset val="204"/>
    </font>
    <font>
      <sz val="24"/>
      <color rgb="FF000000"/>
      <name val="Arial"/>
      <family val="2"/>
      <charset val="204"/>
    </font>
    <font>
      <b/>
      <sz val="24"/>
      <name val="Arial"/>
      <family val="2"/>
      <charset val="204"/>
    </font>
    <font>
      <b/>
      <sz val="36"/>
      <name val="Arial"/>
      <family val="2"/>
      <charset val="204"/>
    </font>
    <font>
      <b/>
      <sz val="36"/>
      <color rgb="FF000000"/>
      <name val="Arial"/>
      <family val="2"/>
      <charset val="204"/>
    </font>
    <font>
      <b/>
      <sz val="50"/>
      <name val="Arial"/>
      <family val="2"/>
      <charset val="204"/>
    </font>
    <font>
      <sz val="50"/>
      <name val="Arial"/>
      <family val="2"/>
      <charset val="204"/>
    </font>
    <font>
      <sz val="50"/>
      <color theme="1"/>
      <name val="Arial"/>
      <family val="2"/>
      <charset val="204"/>
    </font>
    <font>
      <sz val="48"/>
      <color theme="1"/>
      <name val="Arial"/>
      <family val="2"/>
      <charset val="204"/>
    </font>
    <font>
      <sz val="48"/>
      <name val="Arial"/>
      <family val="2"/>
      <charset val="204"/>
    </font>
    <font>
      <sz val="11"/>
      <name val="Arial"/>
      <family val="2"/>
      <charset val="204"/>
    </font>
    <font>
      <b/>
      <sz val="48"/>
      <name val="Arial"/>
      <family val="2"/>
      <charset val="204"/>
    </font>
    <font>
      <b/>
      <sz val="55"/>
      <name val="Arial"/>
      <family val="2"/>
      <charset val="204"/>
    </font>
    <font>
      <sz val="55"/>
      <color theme="1"/>
      <name val="Arial"/>
      <family val="2"/>
      <charset val="204"/>
    </font>
    <font>
      <b/>
      <sz val="55"/>
      <color theme="1"/>
      <name val="Arial"/>
      <family val="2"/>
      <charset val="204"/>
    </font>
    <font>
      <sz val="55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0">
    <xf numFmtId="0" fontId="0" fillId="0" borderId="0" xfId="0"/>
    <xf numFmtId="0" fontId="0" fillId="0" borderId="0" xfId="0" applyFill="1"/>
    <xf numFmtId="0" fontId="4" fillId="0" borderId="0" xfId="0" applyFont="1" applyFill="1" applyAlignment="1">
      <alignment horizontal="center"/>
    </xf>
    <xf numFmtId="0" fontId="5" fillId="0" borderId="0" xfId="0" applyFont="1" applyFill="1"/>
    <xf numFmtId="0" fontId="5" fillId="0" borderId="0" xfId="0" applyFont="1" applyFill="1" applyAlignment="1">
      <alignment horizontal="center"/>
    </xf>
    <xf numFmtId="4" fontId="5" fillId="0" borderId="0" xfId="0" applyNumberFormat="1" applyFont="1" applyFill="1"/>
    <xf numFmtId="4" fontId="5" fillId="0" borderId="0" xfId="0" applyNumberFormat="1" applyFont="1" applyFill="1" applyAlignment="1">
      <alignment horizontal="center" vertical="center"/>
    </xf>
    <xf numFmtId="43" fontId="10" fillId="0" borderId="11" xfId="1" applyFont="1" applyFill="1" applyBorder="1" applyAlignment="1">
      <alignment horizontal="center" wrapText="1"/>
    </xf>
    <xf numFmtId="43" fontId="10" fillId="0" borderId="11" xfId="1" applyFont="1" applyFill="1" applyBorder="1" applyAlignment="1">
      <alignment horizontal="center" vertical="center" wrapText="1"/>
    </xf>
    <xf numFmtId="4" fontId="10" fillId="0" borderId="11" xfId="1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2" fillId="0" borderId="11" xfId="0" applyFont="1" applyFill="1" applyBorder="1" applyAlignment="1">
      <alignment horizontal="center" vertical="center" shrinkToFit="1"/>
    </xf>
    <xf numFmtId="4" fontId="12" fillId="0" borderId="11" xfId="0" applyNumberFormat="1" applyFont="1" applyFill="1" applyBorder="1" applyAlignment="1">
      <alignment horizontal="center" vertical="center" shrinkToFit="1"/>
    </xf>
    <xf numFmtId="0" fontId="11" fillId="0" borderId="11" xfId="0" applyFont="1" applyFill="1" applyBorder="1" applyAlignment="1">
      <alignment horizontal="center" vertical="center" shrinkToFit="1"/>
    </xf>
    <xf numFmtId="4" fontId="12" fillId="0" borderId="4" xfId="0" applyNumberFormat="1" applyFont="1" applyFill="1" applyBorder="1" applyAlignment="1">
      <alignment horizontal="center" vertical="center" shrinkToFit="1"/>
    </xf>
    <xf numFmtId="4" fontId="12" fillId="0" borderId="11" xfId="1" applyNumberFormat="1" applyFont="1" applyFill="1" applyBorder="1" applyAlignment="1">
      <alignment horizontal="center" vertical="center" shrinkToFit="1"/>
    </xf>
    <xf numFmtId="0" fontId="13" fillId="0" borderId="11" xfId="0" applyFont="1" applyFill="1" applyBorder="1" applyAlignment="1">
      <alignment horizontal="center" vertical="center" shrinkToFit="1"/>
    </xf>
    <xf numFmtId="4" fontId="12" fillId="0" borderId="10" xfId="0" applyNumberFormat="1" applyFont="1" applyFill="1" applyBorder="1" applyAlignment="1">
      <alignment horizontal="center" vertical="center" shrinkToFit="1"/>
    </xf>
    <xf numFmtId="4" fontId="12" fillId="0" borderId="13" xfId="0" applyNumberFormat="1" applyFont="1" applyFill="1" applyBorder="1" applyAlignment="1">
      <alignment horizontal="center" vertical="center" shrinkToFit="1"/>
    </xf>
    <xf numFmtId="0" fontId="13" fillId="0" borderId="11" xfId="0" applyFont="1" applyFill="1" applyBorder="1" applyAlignment="1">
      <alignment shrinkToFit="1"/>
    </xf>
    <xf numFmtId="4" fontId="11" fillId="0" borderId="11" xfId="0" applyNumberFormat="1" applyFont="1" applyFill="1" applyBorder="1" applyAlignment="1">
      <alignment horizontal="center" vertical="center" shrinkToFit="1"/>
    </xf>
    <xf numFmtId="0" fontId="12" fillId="0" borderId="11" xfId="0" applyFont="1" applyFill="1" applyBorder="1" applyAlignment="1">
      <alignment horizontal="left" vertical="center" shrinkToFit="1"/>
    </xf>
    <xf numFmtId="4" fontId="11" fillId="0" borderId="11" xfId="1" applyNumberFormat="1" applyFont="1" applyFill="1" applyBorder="1" applyAlignment="1">
      <alignment horizontal="center" vertical="center" shrinkToFit="1"/>
    </xf>
    <xf numFmtId="0" fontId="11" fillId="0" borderId="11" xfId="0" applyFont="1" applyFill="1" applyBorder="1" applyAlignment="1">
      <alignment horizontal="left" vertical="center" shrinkToFit="1"/>
    </xf>
    <xf numFmtId="4" fontId="12" fillId="0" borderId="3" xfId="0" applyNumberFormat="1" applyFont="1" applyFill="1" applyBorder="1" applyAlignment="1">
      <alignment horizontal="center" vertical="center" shrinkToFit="1"/>
    </xf>
    <xf numFmtId="4" fontId="12" fillId="0" borderId="11" xfId="0" applyNumberFormat="1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left" vertical="center" shrinkToFit="1"/>
    </xf>
    <xf numFmtId="0" fontId="5" fillId="0" borderId="0" xfId="0" applyFont="1" applyFill="1" applyAlignment="1">
      <alignment horizontal="left" vertical="center"/>
    </xf>
    <xf numFmtId="0" fontId="12" fillId="0" borderId="11" xfId="0" applyFont="1" applyFill="1" applyBorder="1" applyAlignment="1">
      <alignment horizontal="left" vertical="center"/>
    </xf>
    <xf numFmtId="4" fontId="13" fillId="0" borderId="11" xfId="0" applyNumberFormat="1" applyFont="1" applyFill="1" applyBorder="1" applyAlignment="1">
      <alignment horizontal="center" vertical="center" shrinkToFit="1"/>
    </xf>
    <xf numFmtId="4" fontId="14" fillId="0" borderId="11" xfId="0" applyNumberFormat="1" applyFont="1" applyFill="1" applyBorder="1" applyAlignment="1">
      <alignment horizontal="center" vertical="center" wrapText="1"/>
    </xf>
    <xf numFmtId="4" fontId="12" fillId="0" borderId="6" xfId="0" applyNumberFormat="1" applyFont="1" applyFill="1" applyBorder="1" applyAlignment="1">
      <alignment horizontal="center" vertical="center" shrinkToFit="1"/>
    </xf>
    <xf numFmtId="0" fontId="12" fillId="0" borderId="11" xfId="0" applyNumberFormat="1" applyFont="1" applyFill="1" applyBorder="1" applyAlignment="1">
      <alignment horizontal="center" vertical="center" shrinkToFit="1"/>
    </xf>
    <xf numFmtId="0" fontId="3" fillId="0" borderId="11" xfId="0" applyFont="1" applyFill="1" applyBorder="1" applyAlignment="1">
      <alignment vertical="center"/>
    </xf>
    <xf numFmtId="4" fontId="15" fillId="0" borderId="11" xfId="0" applyNumberFormat="1" applyFont="1" applyFill="1" applyBorder="1" applyAlignment="1">
      <alignment horizontal="center" vertical="center"/>
    </xf>
    <xf numFmtId="4" fontId="15" fillId="0" borderId="11" xfId="0" applyNumberFormat="1" applyFont="1" applyFill="1" applyBorder="1" applyAlignment="1">
      <alignment horizontal="center" vertical="center" wrapText="1" shrinkToFit="1"/>
    </xf>
    <xf numFmtId="4" fontId="15" fillId="0" borderId="11" xfId="0" applyNumberFormat="1" applyFont="1" applyFill="1" applyBorder="1" applyAlignment="1">
      <alignment horizontal="center" vertical="center" shrinkToFit="1"/>
    </xf>
    <xf numFmtId="0" fontId="5" fillId="0" borderId="0" xfId="0" applyNumberFormat="1" applyFont="1" applyFill="1" applyAlignment="1">
      <alignment horizontal="center" vertical="center"/>
    </xf>
    <xf numFmtId="0" fontId="15" fillId="0" borderId="11" xfId="0" applyNumberFormat="1" applyFont="1" applyFill="1" applyBorder="1" applyAlignment="1">
      <alignment horizontal="center" vertical="center"/>
    </xf>
    <xf numFmtId="0" fontId="12" fillId="0" borderId="11" xfId="0" applyNumberFormat="1" applyFont="1" applyFill="1" applyBorder="1" applyAlignment="1">
      <alignment horizontal="center"/>
    </xf>
    <xf numFmtId="0" fontId="12" fillId="0" borderId="11" xfId="0" applyNumberFormat="1" applyFont="1" applyFill="1" applyBorder="1" applyAlignment="1">
      <alignment horizontal="center" vertical="center"/>
    </xf>
    <xf numFmtId="0" fontId="15" fillId="0" borderId="11" xfId="0" applyNumberFormat="1" applyFont="1" applyFill="1" applyBorder="1" applyAlignment="1">
      <alignment horizontal="center" vertical="center" wrapText="1" shrinkToFit="1"/>
    </xf>
    <xf numFmtId="0" fontId="12" fillId="0" borderId="4" xfId="0" applyNumberFormat="1" applyFont="1" applyFill="1" applyBorder="1" applyAlignment="1">
      <alignment horizontal="center" vertical="center" shrinkToFit="1"/>
    </xf>
    <xf numFmtId="0" fontId="13" fillId="0" borderId="11" xfId="0" applyNumberFormat="1" applyFont="1" applyFill="1" applyBorder="1" applyAlignment="1">
      <alignment horizontal="center" vertical="center" shrinkToFit="1"/>
    </xf>
    <xf numFmtId="0" fontId="15" fillId="0" borderId="11" xfId="0" applyFont="1" applyFill="1" applyBorder="1" applyAlignment="1">
      <alignment horizontal="left" vertical="center" shrinkToFit="1"/>
    </xf>
    <xf numFmtId="4" fontId="15" fillId="0" borderId="4" xfId="0" applyNumberFormat="1" applyFont="1" applyFill="1" applyBorder="1" applyAlignment="1">
      <alignment horizontal="center" vertical="center" shrinkToFit="1"/>
    </xf>
    <xf numFmtId="0" fontId="15" fillId="0" borderId="11" xfId="0" applyFont="1" applyFill="1" applyBorder="1" applyAlignment="1">
      <alignment horizontal="center" vertical="center" shrinkToFit="1"/>
    </xf>
    <xf numFmtId="0" fontId="15" fillId="0" borderId="1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4" fontId="8" fillId="0" borderId="1" xfId="0" applyNumberFormat="1" applyFont="1" applyFill="1" applyBorder="1" applyAlignment="1">
      <alignment vertical="center" wrapText="1"/>
    </xf>
    <xf numFmtId="4" fontId="10" fillId="0" borderId="4" xfId="1" applyNumberFormat="1" applyFont="1" applyFill="1" applyBorder="1" applyAlignment="1">
      <alignment horizontal="center" vertical="center" wrapText="1"/>
    </xf>
    <xf numFmtId="4" fontId="13" fillId="0" borderId="11" xfId="0" applyNumberFormat="1" applyFont="1" applyFill="1" applyBorder="1" applyAlignment="1">
      <alignment shrinkToFit="1"/>
    </xf>
    <xf numFmtId="4" fontId="13" fillId="0" borderId="11" xfId="0" applyNumberFormat="1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left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 shrinkToFit="1"/>
    </xf>
    <xf numFmtId="0" fontId="14" fillId="0" borderId="11" xfId="0" applyNumberFormat="1" applyFont="1" applyFill="1" applyBorder="1" applyAlignment="1">
      <alignment horizontal="center" vertical="center" wrapText="1"/>
    </xf>
    <xf numFmtId="0" fontId="12" fillId="0" borderId="6" xfId="0" applyNumberFormat="1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left" vertical="center" shrinkToFit="1"/>
    </xf>
    <xf numFmtId="0" fontId="4" fillId="0" borderId="11" xfId="0" applyFont="1" applyFill="1" applyBorder="1" applyAlignment="1">
      <alignment horizontal="center"/>
    </xf>
    <xf numFmtId="4" fontId="17" fillId="0" borderId="11" xfId="0" applyNumberFormat="1" applyFont="1" applyFill="1" applyBorder="1" applyAlignment="1">
      <alignment horizontal="center" vertical="center" wrapText="1" shrinkToFit="1"/>
    </xf>
    <xf numFmtId="4" fontId="17" fillId="0" borderId="11" xfId="0" applyNumberFormat="1" applyFont="1" applyFill="1" applyBorder="1" applyAlignment="1">
      <alignment horizontal="center" vertical="center" shrinkToFit="1"/>
    </xf>
    <xf numFmtId="4" fontId="5" fillId="0" borderId="0" xfId="0" applyNumberFormat="1" applyFont="1" applyFill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4" fontId="6" fillId="0" borderId="0" xfId="0" applyNumberFormat="1" applyFont="1" applyFill="1" applyBorder="1" applyAlignment="1">
      <alignment horizontal="center" vertical="center"/>
    </xf>
    <xf numFmtId="4" fontId="6" fillId="0" borderId="0" xfId="0" applyNumberFormat="1" applyFont="1" applyFill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 vertical="center" wrapText="1"/>
    </xf>
    <xf numFmtId="4" fontId="11" fillId="0" borderId="0" xfId="0" applyNumberFormat="1" applyFont="1" applyFill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left" vertical="center" wrapText="1" shrinkToFit="1"/>
    </xf>
    <xf numFmtId="0" fontId="15" fillId="0" borderId="11" xfId="0" applyFont="1" applyFill="1" applyBorder="1" applyAlignment="1">
      <alignment horizontal="left" vertical="center" wrapText="1" shrinkToFit="1"/>
    </xf>
    <xf numFmtId="0" fontId="6" fillId="0" borderId="0" xfId="0" applyFont="1" applyFill="1" applyBorder="1" applyAlignment="1">
      <alignment vertical="center" wrapText="1"/>
    </xf>
    <xf numFmtId="4" fontId="7" fillId="0" borderId="0" xfId="0" applyNumberFormat="1" applyFont="1" applyFill="1" applyAlignment="1">
      <alignment horizontal="center" vertical="center"/>
    </xf>
    <xf numFmtId="4" fontId="13" fillId="0" borderId="11" xfId="0" applyNumberFormat="1" applyFont="1" applyFill="1" applyBorder="1" applyAlignment="1">
      <alignment vertical="center" shrinkToFit="1"/>
    </xf>
    <xf numFmtId="4" fontId="16" fillId="0" borderId="11" xfId="0" applyNumberFormat="1" applyFont="1" applyFill="1" applyBorder="1" applyAlignment="1">
      <alignment horizontal="center" vertical="center"/>
    </xf>
    <xf numFmtId="4" fontId="6" fillId="0" borderId="0" xfId="0" applyNumberFormat="1" applyFont="1" applyFill="1" applyAlignment="1">
      <alignment horizontal="center" vertical="center"/>
    </xf>
    <xf numFmtId="4" fontId="9" fillId="0" borderId="11" xfId="0" applyNumberFormat="1" applyFont="1" applyFill="1" applyBorder="1" applyAlignment="1">
      <alignment horizontal="center" vertical="center" textRotation="90" wrapText="1"/>
    </xf>
    <xf numFmtId="0" fontId="20" fillId="0" borderId="11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/>
    </xf>
    <xf numFmtId="0" fontId="21" fillId="0" borderId="11" xfId="0" applyFont="1" applyFill="1" applyBorder="1" applyAlignment="1">
      <alignment horizontal="center" vertical="center" shrinkToFit="1"/>
    </xf>
    <xf numFmtId="4" fontId="19" fillId="0" borderId="11" xfId="0" applyNumberFormat="1" applyFont="1" applyFill="1" applyBorder="1"/>
    <xf numFmtId="4" fontId="19" fillId="0" borderId="11" xfId="0" applyNumberFormat="1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left" vertical="center" shrinkToFit="1"/>
    </xf>
    <xf numFmtId="0" fontId="19" fillId="0" borderId="11" xfId="0" applyNumberFormat="1" applyFont="1" applyFill="1" applyBorder="1" applyAlignment="1">
      <alignment horizontal="center" vertical="center"/>
    </xf>
    <xf numFmtId="4" fontId="20" fillId="0" borderId="11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 textRotation="90" wrapText="1"/>
    </xf>
    <xf numFmtId="49" fontId="9" fillId="0" borderId="3" xfId="0" applyNumberFormat="1" applyFont="1" applyFill="1" applyBorder="1" applyAlignment="1">
      <alignment horizontal="center" vertical="center" textRotation="90" wrapText="1"/>
    </xf>
    <xf numFmtId="49" fontId="9" fillId="0" borderId="8" xfId="0" applyNumberFormat="1" applyFont="1" applyFill="1" applyBorder="1" applyAlignment="1">
      <alignment horizontal="center" vertical="center" textRotation="90" wrapText="1"/>
    </xf>
    <xf numFmtId="0" fontId="11" fillId="0" borderId="0" xfId="0" applyFont="1" applyFill="1" applyAlignment="1">
      <alignment horizontal="center" vertical="center" wrapText="1"/>
    </xf>
    <xf numFmtId="4" fontId="9" fillId="0" borderId="3" xfId="0" applyNumberFormat="1" applyFont="1" applyFill="1" applyBorder="1" applyAlignment="1">
      <alignment horizontal="center" vertical="center" wrapText="1"/>
    </xf>
    <xf numFmtId="4" fontId="9" fillId="0" borderId="10" xfId="0" applyNumberFormat="1" applyFont="1" applyFill="1" applyBorder="1" applyAlignment="1">
      <alignment horizontal="center" vertical="center" wrapText="1"/>
    </xf>
    <xf numFmtId="43" fontId="10" fillId="0" borderId="3" xfId="1" applyFont="1" applyFill="1" applyBorder="1" applyAlignment="1">
      <alignment horizontal="center" vertical="center" textRotation="90" wrapText="1"/>
    </xf>
    <xf numFmtId="43" fontId="10" fillId="0" borderId="8" xfId="1" applyFont="1" applyFill="1" applyBorder="1" applyAlignment="1">
      <alignment horizontal="center" vertical="center" textRotation="90" wrapText="1"/>
    </xf>
    <xf numFmtId="43" fontId="10" fillId="0" borderId="10" xfId="1" applyFont="1" applyFill="1" applyBorder="1" applyAlignment="1">
      <alignment horizontal="center" vertical="center" textRotation="90" wrapText="1"/>
    </xf>
    <xf numFmtId="4" fontId="9" fillId="0" borderId="4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4" fontId="9" fillId="0" borderId="5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/>
    </xf>
    <xf numFmtId="0" fontId="9" fillId="0" borderId="8" xfId="0" applyFont="1" applyFill="1" applyBorder="1" applyAlignment="1">
      <alignment horizontal="left" vertical="center"/>
    </xf>
    <xf numFmtId="0" fontId="9" fillId="0" borderId="10" xfId="0" applyFont="1" applyFill="1" applyBorder="1" applyAlignment="1">
      <alignment horizontal="left" vertical="center"/>
    </xf>
    <xf numFmtId="0" fontId="9" fillId="0" borderId="3" xfId="0" applyNumberFormat="1" applyFont="1" applyFill="1" applyBorder="1" applyAlignment="1">
      <alignment horizontal="center" vertical="center" textRotation="90" wrapText="1"/>
    </xf>
    <xf numFmtId="0" fontId="9" fillId="0" borderId="8" xfId="0" applyNumberFormat="1" applyFont="1" applyFill="1" applyBorder="1" applyAlignment="1">
      <alignment horizontal="center" vertical="center" textRotation="90" wrapText="1"/>
    </xf>
    <xf numFmtId="0" fontId="9" fillId="0" borderId="10" xfId="0" applyNumberFormat="1" applyFont="1" applyFill="1" applyBorder="1" applyAlignment="1">
      <alignment horizontal="center" vertical="center" textRotation="90" wrapText="1"/>
    </xf>
    <xf numFmtId="49" fontId="9" fillId="0" borderId="10" xfId="0" applyNumberFormat="1" applyFont="1" applyFill="1" applyBorder="1" applyAlignment="1">
      <alignment horizontal="center" vertical="center" textRotation="90" wrapText="1"/>
    </xf>
    <xf numFmtId="4" fontId="9" fillId="0" borderId="8" xfId="0" applyNumberFormat="1" applyFont="1" applyFill="1" applyBorder="1" applyAlignment="1">
      <alignment horizontal="center" vertical="center" textRotation="90" wrapText="1"/>
    </xf>
    <xf numFmtId="4" fontId="9" fillId="0" borderId="10" xfId="0" applyNumberFormat="1" applyFont="1" applyFill="1" applyBorder="1" applyAlignment="1">
      <alignment horizontal="center" vertical="center" textRotation="90" wrapText="1"/>
    </xf>
    <xf numFmtId="4" fontId="6" fillId="0" borderId="0" xfId="0" applyNumberFormat="1" applyFont="1" applyFill="1" applyAlignment="1">
      <alignment horizontal="center" vertical="center"/>
    </xf>
    <xf numFmtId="4" fontId="9" fillId="0" borderId="3" xfId="0" applyNumberFormat="1" applyFont="1" applyFill="1" applyBorder="1" applyAlignment="1">
      <alignment horizontal="center" vertical="center" textRotation="90" wrapText="1"/>
    </xf>
    <xf numFmtId="4" fontId="9" fillId="0" borderId="11" xfId="0" applyNumberFormat="1" applyFont="1" applyFill="1" applyBorder="1" applyAlignment="1">
      <alignment horizontal="center" vertical="center" wrapText="1"/>
    </xf>
    <xf numFmtId="4" fontId="9" fillId="0" borderId="11" xfId="0" applyNumberFormat="1" applyFont="1" applyFill="1" applyBorder="1" applyAlignment="1">
      <alignment horizontal="center" vertical="center" textRotation="90" wrapText="1"/>
    </xf>
    <xf numFmtId="4" fontId="9" fillId="0" borderId="12" xfId="0" applyNumberFormat="1" applyFont="1" applyFill="1" applyBorder="1" applyAlignment="1">
      <alignment horizontal="center" vertical="center" textRotation="90" wrapText="1"/>
    </xf>
    <xf numFmtId="4" fontId="9" fillId="0" borderId="13" xfId="0" applyNumberFormat="1" applyFont="1" applyFill="1" applyBorder="1" applyAlignment="1">
      <alignment horizontal="center" vertical="center" textRotation="90" wrapText="1"/>
    </xf>
    <xf numFmtId="0" fontId="9" fillId="0" borderId="3" xfId="0" applyFont="1" applyFill="1" applyBorder="1" applyAlignment="1">
      <alignment horizontal="center" vertical="center" textRotation="90" wrapText="1"/>
    </xf>
    <xf numFmtId="0" fontId="9" fillId="0" borderId="10" xfId="0" applyFont="1" applyFill="1" applyBorder="1" applyAlignment="1">
      <alignment horizontal="center" vertical="center" textRotation="90" wrapText="1"/>
    </xf>
    <xf numFmtId="4" fontId="9" fillId="0" borderId="3" xfId="0" applyNumberFormat="1" applyFont="1" applyFill="1" applyBorder="1" applyAlignment="1">
      <alignment horizontal="center" vertical="center" textRotation="90"/>
    </xf>
    <xf numFmtId="4" fontId="9" fillId="0" borderId="8" xfId="0" applyNumberFormat="1" applyFont="1" applyFill="1" applyBorder="1" applyAlignment="1">
      <alignment horizontal="center" vertical="center" textRotation="90"/>
    </xf>
    <xf numFmtId="4" fontId="9" fillId="0" borderId="10" xfId="0" applyNumberFormat="1" applyFont="1" applyFill="1" applyBorder="1" applyAlignment="1">
      <alignment horizontal="center" vertical="center" textRotation="9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1397000</xdr:colOff>
      <xdr:row>3</xdr:row>
      <xdr:rowOff>352137</xdr:rowOff>
    </xdr:from>
    <xdr:to>
      <xdr:col>27</xdr:col>
      <xdr:colOff>2251363</xdr:colOff>
      <xdr:row>8</xdr:row>
      <xdr:rowOff>1506681</xdr:rowOff>
    </xdr:to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788640F1-BB1C-4C3B-80A9-BF2B8E0479F7}"/>
            </a:ext>
          </a:extLst>
        </xdr:cNvPr>
        <xdr:cNvSpPr txBox="1"/>
      </xdr:nvSpPr>
      <xdr:spPr>
        <a:xfrm>
          <a:off x="70802500" y="1495137"/>
          <a:ext cx="21174363" cy="98540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9000" b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УТВЕРЖДЕН</a:t>
          </a:r>
          <a:endParaRPr lang="ru-RU" sz="9000" b="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ru-RU" sz="9000" b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постановлением Администрации</a:t>
          </a:r>
          <a:endParaRPr lang="ru-RU" sz="9000" b="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ru-RU" sz="9000" b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Курской области</a:t>
          </a:r>
          <a:r>
            <a:rPr lang="ru-RU" sz="90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</a:t>
          </a:r>
        </a:p>
        <a:p>
          <a:endParaRPr lang="ru-RU" sz="9000" b="0" u="sng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ru-RU" sz="9000" b="0">
              <a:latin typeface="Arial" panose="020B0604020202020204" pitchFamily="34" charset="0"/>
              <a:cs typeface="Arial" panose="020B0604020202020204" pitchFamily="34" charset="0"/>
            </a:rPr>
            <a:t>________________     №</a:t>
          </a:r>
          <a:r>
            <a:rPr lang="ru-RU" sz="9000" b="0" u="sng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ru-RU" sz="9000" b="0" u="sng" baseline="0">
              <a:latin typeface="Arial" panose="020B0604020202020204" pitchFamily="34" charset="0"/>
              <a:cs typeface="Arial" panose="020B0604020202020204" pitchFamily="34" charset="0"/>
            </a:rPr>
            <a:t>              </a:t>
          </a:r>
          <a:r>
            <a:rPr lang="ru-RU" sz="9000" b="0" u="none">
              <a:latin typeface="Arial" panose="020B0604020202020204" pitchFamily="34" charset="0"/>
              <a:cs typeface="Arial" panose="020B0604020202020204" pitchFamily="34" charset="0"/>
            </a:rPr>
            <a:t>- па</a:t>
          </a:r>
          <a:endParaRPr lang="ru-RU" sz="9000" b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EX1172"/>
  <sheetViews>
    <sheetView tabSelected="1" view="pageBreakPreview" zoomScale="15" zoomScaleNormal="15" zoomScaleSheetLayoutView="15" zoomScalePageLayoutView="20" workbookViewId="0">
      <selection activeCell="AB1" sqref="A1:AB1048576"/>
    </sheetView>
  </sheetViews>
  <sheetFormatPr defaultRowHeight="30" x14ac:dyDescent="0.4"/>
  <cols>
    <col min="1" max="1" width="34.42578125" style="2" customWidth="1"/>
    <col min="2" max="2" width="157.140625" style="29" customWidth="1"/>
    <col min="3" max="3" width="27.5703125" style="39" customWidth="1"/>
    <col min="4" max="4" width="75.5703125" style="6" customWidth="1"/>
    <col min="5" max="5" width="67" style="6" customWidth="1"/>
    <col min="6" max="6" width="59.85546875" style="6" customWidth="1"/>
    <col min="7" max="7" width="36.7109375" style="52" customWidth="1"/>
    <col min="8" max="10" width="45.140625" style="4" hidden="1" customWidth="1"/>
    <col min="11" max="11" width="59.7109375" style="71" customWidth="1"/>
    <col min="12" max="12" width="59.5703125" style="71" customWidth="1"/>
    <col min="13" max="13" width="52.42578125" style="71" customWidth="1"/>
    <col min="14" max="14" width="59.5703125" style="71" customWidth="1"/>
    <col min="15" max="15" width="52" style="72" customWidth="1"/>
    <col min="16" max="16" width="71.5703125" style="71" customWidth="1"/>
    <col min="17" max="17" width="56.7109375" style="71" customWidth="1"/>
    <col min="18" max="18" width="59.5703125" style="71" customWidth="1"/>
    <col min="19" max="19" width="52.42578125" style="71" customWidth="1"/>
    <col min="20" max="20" width="56.7109375" style="71" customWidth="1"/>
    <col min="21" max="21" width="59.42578125" style="71" customWidth="1"/>
    <col min="22" max="22" width="58.140625" style="71" customWidth="1"/>
    <col min="23" max="23" width="95" style="6" customWidth="1"/>
    <col min="24" max="24" width="33.85546875" style="4" customWidth="1"/>
    <col min="25" max="25" width="17.7109375" style="5" customWidth="1"/>
    <col min="26" max="26" width="20.42578125" style="5" customWidth="1"/>
    <col min="27" max="27" width="20.42578125" style="3" customWidth="1"/>
    <col min="28" max="28" width="90.140625" style="5" customWidth="1"/>
    <col min="29" max="29" width="9.140625" style="1" hidden="1" customWidth="1"/>
    <col min="30" max="60" width="9.140625" style="1"/>
  </cols>
  <sheetData>
    <row r="4" spans="1:28" s="1" customFormat="1" ht="186" customHeight="1" x14ac:dyDescent="0.4">
      <c r="A4" s="2"/>
      <c r="B4" s="29"/>
      <c r="C4" s="39"/>
      <c r="D4" s="6"/>
      <c r="E4" s="6"/>
      <c r="F4" s="6"/>
      <c r="G4" s="52"/>
      <c r="H4" s="4"/>
      <c r="I4" s="4"/>
      <c r="J4" s="4"/>
      <c r="K4" s="71"/>
      <c r="L4" s="71"/>
      <c r="M4" s="71"/>
      <c r="N4" s="84"/>
      <c r="O4" s="73"/>
      <c r="P4" s="84"/>
      <c r="Q4" s="84"/>
      <c r="R4" s="84"/>
      <c r="S4" s="84"/>
      <c r="T4" s="84"/>
      <c r="U4" s="81"/>
      <c r="V4" s="119"/>
      <c r="W4" s="119"/>
      <c r="X4" s="119"/>
      <c r="Y4" s="119"/>
      <c r="Z4" s="119"/>
      <c r="AA4" s="119"/>
      <c r="AB4" s="119"/>
    </row>
    <row r="5" spans="1:28" s="1" customFormat="1" ht="26.25" customHeight="1" x14ac:dyDescent="0.4">
      <c r="A5" s="2"/>
      <c r="B5" s="29"/>
      <c r="C5" s="39"/>
      <c r="D5" s="6"/>
      <c r="E5" s="6"/>
      <c r="F5" s="6"/>
      <c r="G5" s="52"/>
      <c r="H5" s="4"/>
      <c r="I5" s="4"/>
      <c r="J5" s="4"/>
      <c r="K5" s="71"/>
      <c r="L5" s="71"/>
      <c r="M5" s="71"/>
      <c r="N5" s="84"/>
      <c r="O5" s="73"/>
      <c r="P5" s="84"/>
      <c r="Q5" s="84"/>
      <c r="R5" s="84"/>
      <c r="S5" s="84"/>
      <c r="T5" s="84"/>
      <c r="U5" s="81"/>
      <c r="V5" s="119"/>
      <c r="W5" s="119"/>
      <c r="X5" s="119"/>
      <c r="Y5" s="119"/>
      <c r="Z5" s="119"/>
      <c r="AA5" s="119"/>
      <c r="AB5" s="119"/>
    </row>
    <row r="6" spans="1:28" s="1" customFormat="1" ht="26.25" customHeight="1" x14ac:dyDescent="0.4">
      <c r="A6" s="2"/>
      <c r="B6" s="29"/>
      <c r="C6" s="39"/>
      <c r="D6" s="6"/>
      <c r="E6" s="6"/>
      <c r="F6" s="6"/>
      <c r="G6" s="52"/>
      <c r="H6" s="4"/>
      <c r="I6" s="4"/>
      <c r="J6" s="4"/>
      <c r="K6" s="71"/>
      <c r="L6" s="71"/>
      <c r="M6" s="71"/>
      <c r="N6" s="74"/>
      <c r="O6" s="75"/>
      <c r="P6" s="74"/>
      <c r="Q6" s="74"/>
      <c r="R6" s="74"/>
      <c r="S6" s="74"/>
      <c r="T6" s="74"/>
      <c r="U6" s="81"/>
      <c r="V6" s="119"/>
      <c r="W6" s="119"/>
      <c r="X6" s="119"/>
      <c r="Y6" s="119"/>
      <c r="Z6" s="119"/>
      <c r="AA6" s="119"/>
      <c r="AB6" s="119"/>
    </row>
    <row r="7" spans="1:28" s="1" customFormat="1" ht="41.25" customHeight="1" x14ac:dyDescent="0.4">
      <c r="A7" s="2"/>
      <c r="B7" s="29"/>
      <c r="C7" s="39"/>
      <c r="D7" s="6"/>
      <c r="E7" s="6"/>
      <c r="F7" s="6"/>
      <c r="G7" s="52"/>
      <c r="H7" s="4"/>
      <c r="I7" s="4"/>
      <c r="J7" s="4"/>
      <c r="K7" s="71"/>
      <c r="L7" s="71"/>
      <c r="M7" s="71"/>
      <c r="N7" s="84"/>
      <c r="O7" s="73"/>
      <c r="P7" s="84"/>
      <c r="Q7" s="84"/>
      <c r="R7" s="84"/>
      <c r="S7" s="84"/>
      <c r="T7" s="84"/>
      <c r="U7" s="84"/>
      <c r="V7" s="119"/>
      <c r="W7" s="119"/>
      <c r="X7" s="119"/>
      <c r="Y7" s="119"/>
      <c r="Z7" s="119"/>
      <c r="AA7" s="119"/>
      <c r="AB7" s="119"/>
    </row>
    <row r="8" spans="1:28" s="1" customFormat="1" ht="409.6" customHeight="1" x14ac:dyDescent="0.4">
      <c r="A8" s="2"/>
      <c r="B8" s="29"/>
      <c r="C8" s="39"/>
      <c r="D8" s="6"/>
      <c r="E8" s="6"/>
      <c r="F8" s="6"/>
      <c r="G8" s="52"/>
      <c r="H8" s="4"/>
      <c r="I8" s="4"/>
      <c r="J8" s="4"/>
      <c r="K8" s="71"/>
      <c r="L8" s="71"/>
      <c r="M8" s="71"/>
      <c r="N8" s="84"/>
      <c r="O8" s="73"/>
      <c r="P8" s="84"/>
      <c r="Q8" s="84"/>
      <c r="R8" s="84"/>
      <c r="S8" s="84"/>
      <c r="T8" s="84"/>
      <c r="U8" s="84"/>
      <c r="V8" s="119"/>
      <c r="W8" s="119"/>
      <c r="X8" s="119"/>
      <c r="Y8" s="119"/>
      <c r="Z8" s="119"/>
      <c r="AA8" s="119"/>
      <c r="AB8" s="119"/>
    </row>
    <row r="9" spans="1:28" s="1" customFormat="1" ht="127.5" customHeight="1" x14ac:dyDescent="0.4">
      <c r="A9" s="2"/>
      <c r="B9" s="29"/>
      <c r="C9" s="39"/>
      <c r="D9" s="6"/>
      <c r="E9" s="6"/>
      <c r="F9" s="6"/>
      <c r="G9" s="52"/>
      <c r="H9" s="4"/>
      <c r="I9" s="4"/>
      <c r="J9" s="4"/>
      <c r="K9" s="71"/>
      <c r="L9" s="71"/>
      <c r="M9" s="71"/>
      <c r="N9" s="84"/>
      <c r="O9" s="73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62"/>
      <c r="AB9" s="84"/>
    </row>
    <row r="10" spans="1:28" s="1" customFormat="1" ht="123" customHeight="1" x14ac:dyDescent="0.4">
      <c r="A10" s="2"/>
      <c r="B10" s="29"/>
      <c r="C10" s="39"/>
      <c r="D10" s="6"/>
      <c r="E10" s="6"/>
      <c r="F10" s="6"/>
      <c r="G10" s="52"/>
      <c r="H10" s="4"/>
      <c r="I10" s="4"/>
      <c r="J10" s="4"/>
      <c r="K10" s="71"/>
      <c r="L10" s="71"/>
      <c r="M10" s="71"/>
      <c r="N10" s="84"/>
      <c r="O10" s="76" t="s">
        <v>147</v>
      </c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62"/>
      <c r="AB10" s="84"/>
    </row>
    <row r="11" spans="1:28" s="53" customFormat="1" ht="84.75" customHeight="1" x14ac:dyDescent="0.25">
      <c r="A11" s="97" t="s">
        <v>193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</row>
    <row r="12" spans="1:28" s="1" customFormat="1" ht="51" customHeight="1" x14ac:dyDescent="0.25">
      <c r="A12" s="54"/>
      <c r="B12" s="54"/>
      <c r="C12" s="50"/>
      <c r="D12" s="61"/>
      <c r="E12" s="61"/>
      <c r="F12" s="61"/>
      <c r="G12" s="51"/>
      <c r="H12" s="55"/>
      <c r="I12" s="80"/>
      <c r="J12" s="80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7"/>
      <c r="X12" s="50"/>
      <c r="Y12" s="56"/>
      <c r="Z12" s="56"/>
      <c r="AA12" s="54"/>
      <c r="AB12" s="56"/>
    </row>
    <row r="13" spans="1:28" s="1" customFormat="1" ht="93.75" customHeight="1" x14ac:dyDescent="0.25">
      <c r="A13" s="107" t="s">
        <v>0</v>
      </c>
      <c r="B13" s="110" t="s">
        <v>1</v>
      </c>
      <c r="C13" s="113" t="s">
        <v>2</v>
      </c>
      <c r="D13" s="127" t="s">
        <v>3</v>
      </c>
      <c r="E13" s="120" t="s">
        <v>4</v>
      </c>
      <c r="F13" s="120" t="s">
        <v>5</v>
      </c>
      <c r="G13" s="95" t="s">
        <v>101</v>
      </c>
      <c r="H13" s="95" t="s">
        <v>1125</v>
      </c>
      <c r="I13" s="95" t="s">
        <v>1125</v>
      </c>
      <c r="J13" s="95" t="s">
        <v>1124</v>
      </c>
      <c r="K13" s="121" t="s">
        <v>104</v>
      </c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95" t="s">
        <v>102</v>
      </c>
      <c r="X13" s="100" t="s">
        <v>92</v>
      </c>
      <c r="Y13" s="103" t="s">
        <v>93</v>
      </c>
      <c r="Z13" s="104"/>
      <c r="AA13" s="104"/>
      <c r="AB13" s="105"/>
    </row>
    <row r="14" spans="1:28" s="1" customFormat="1" ht="200.25" customHeight="1" x14ac:dyDescent="0.25">
      <c r="A14" s="108"/>
      <c r="B14" s="111"/>
      <c r="C14" s="114"/>
      <c r="D14" s="128"/>
      <c r="E14" s="117"/>
      <c r="F14" s="117"/>
      <c r="G14" s="96"/>
      <c r="H14" s="96"/>
      <c r="I14" s="96"/>
      <c r="J14" s="96"/>
      <c r="K14" s="120" t="s">
        <v>6</v>
      </c>
      <c r="L14" s="117" t="s">
        <v>7</v>
      </c>
      <c r="M14" s="117" t="s">
        <v>8</v>
      </c>
      <c r="N14" s="123" t="s">
        <v>9</v>
      </c>
      <c r="O14" s="122" t="s">
        <v>10</v>
      </c>
      <c r="P14" s="122" t="s">
        <v>11</v>
      </c>
      <c r="Q14" s="117" t="s">
        <v>12</v>
      </c>
      <c r="R14" s="117" t="s">
        <v>13</v>
      </c>
      <c r="S14" s="117" t="s">
        <v>14</v>
      </c>
      <c r="T14" s="117" t="s">
        <v>15</v>
      </c>
      <c r="U14" s="120" t="s">
        <v>16</v>
      </c>
      <c r="V14" s="117" t="s">
        <v>17</v>
      </c>
      <c r="W14" s="96"/>
      <c r="X14" s="101"/>
      <c r="Y14" s="103" t="s">
        <v>94</v>
      </c>
      <c r="Z14" s="106"/>
      <c r="AA14" s="125" t="s">
        <v>95</v>
      </c>
      <c r="AB14" s="98" t="s">
        <v>103</v>
      </c>
    </row>
    <row r="15" spans="1:28" s="1" customFormat="1" ht="385.5" customHeight="1" x14ac:dyDescent="0.25">
      <c r="A15" s="108"/>
      <c r="B15" s="111"/>
      <c r="C15" s="114"/>
      <c r="D15" s="128"/>
      <c r="E15" s="117"/>
      <c r="F15" s="117"/>
      <c r="G15" s="96"/>
      <c r="H15" s="96"/>
      <c r="I15" s="96"/>
      <c r="J15" s="96"/>
      <c r="K15" s="117"/>
      <c r="L15" s="117"/>
      <c r="M15" s="117"/>
      <c r="N15" s="123"/>
      <c r="O15" s="122"/>
      <c r="P15" s="122"/>
      <c r="Q15" s="117"/>
      <c r="R15" s="117"/>
      <c r="S15" s="117"/>
      <c r="T15" s="117"/>
      <c r="U15" s="117"/>
      <c r="V15" s="117"/>
      <c r="W15" s="96"/>
      <c r="X15" s="102"/>
      <c r="Y15" s="85" t="s">
        <v>96</v>
      </c>
      <c r="Z15" s="85" t="s">
        <v>97</v>
      </c>
      <c r="AA15" s="126"/>
      <c r="AB15" s="99"/>
    </row>
    <row r="16" spans="1:28" s="1" customFormat="1" ht="96.75" hidden="1" customHeight="1" x14ac:dyDescent="0.6">
      <c r="A16" s="109"/>
      <c r="B16" s="112"/>
      <c r="C16" s="115"/>
      <c r="D16" s="129"/>
      <c r="E16" s="118"/>
      <c r="F16" s="118"/>
      <c r="G16" s="116"/>
      <c r="H16" s="116"/>
      <c r="I16" s="94"/>
      <c r="J16" s="94"/>
      <c r="K16" s="118"/>
      <c r="L16" s="118"/>
      <c r="M16" s="118"/>
      <c r="N16" s="124"/>
      <c r="O16" s="122"/>
      <c r="P16" s="122"/>
      <c r="Q16" s="118"/>
      <c r="R16" s="118"/>
      <c r="S16" s="118"/>
      <c r="T16" s="118"/>
      <c r="U16" s="118"/>
      <c r="V16" s="118"/>
      <c r="W16" s="116"/>
      <c r="X16" s="7" t="s">
        <v>98</v>
      </c>
      <c r="Y16" s="57" t="s">
        <v>99</v>
      </c>
      <c r="Z16" s="9" t="s">
        <v>99</v>
      </c>
      <c r="AA16" s="8" t="s">
        <v>99</v>
      </c>
      <c r="AB16" s="9" t="s">
        <v>100</v>
      </c>
    </row>
    <row r="17" spans="1:28" s="1" customFormat="1" ht="66.75" customHeight="1" x14ac:dyDescent="0.8">
      <c r="A17" s="13"/>
      <c r="B17" s="15" t="s">
        <v>192</v>
      </c>
      <c r="C17" s="34"/>
      <c r="D17" s="14"/>
      <c r="E17" s="14"/>
      <c r="F17" s="14"/>
      <c r="G17" s="13"/>
      <c r="H17" s="13"/>
      <c r="I17" s="13"/>
      <c r="J17" s="13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8"/>
      <c r="Y17" s="58"/>
      <c r="Z17" s="58"/>
      <c r="AA17" s="21"/>
      <c r="AB17" s="58"/>
    </row>
    <row r="18" spans="1:28" s="1" customFormat="1" ht="66.75" customHeight="1" x14ac:dyDescent="0.8">
      <c r="A18" s="13"/>
      <c r="B18" s="25" t="s">
        <v>118</v>
      </c>
      <c r="C18" s="34"/>
      <c r="D18" s="14"/>
      <c r="E18" s="14"/>
      <c r="F18" s="14"/>
      <c r="G18" s="13"/>
      <c r="H18" s="13"/>
      <c r="I18" s="13"/>
      <c r="J18" s="13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8"/>
      <c r="Y18" s="58"/>
      <c r="Z18" s="58"/>
      <c r="AA18" s="21"/>
      <c r="AB18" s="58"/>
    </row>
    <row r="19" spans="1:28" s="10" customFormat="1" ht="72" customHeight="1" x14ac:dyDescent="0.25">
      <c r="A19" s="15">
        <f>IF(OR(C19=0,C19=""),"",COUNTA($C$18:C19))</f>
        <v>1</v>
      </c>
      <c r="B19" s="23" t="s">
        <v>194</v>
      </c>
      <c r="C19" s="34">
        <v>1917</v>
      </c>
      <c r="D19" s="14">
        <v>436</v>
      </c>
      <c r="E19" s="14">
        <v>406.8</v>
      </c>
      <c r="F19" s="14">
        <v>0</v>
      </c>
      <c r="G19" s="13" t="s">
        <v>1106</v>
      </c>
      <c r="H19" s="13"/>
      <c r="I19" s="13"/>
      <c r="J19" s="13"/>
      <c r="K19" s="14"/>
      <c r="L19" s="14"/>
      <c r="M19" s="14"/>
      <c r="N19" s="14"/>
      <c r="O19" s="14"/>
      <c r="P19" s="14"/>
      <c r="Q19" s="14">
        <f>3961*D19</f>
        <v>1726996</v>
      </c>
      <c r="R19" s="14"/>
      <c r="S19" s="14"/>
      <c r="T19" s="14"/>
      <c r="U19" s="14"/>
      <c r="V19" s="13"/>
      <c r="W19" s="14">
        <f>K19+L19+M19+N19+O19+P19+Q19+R19+S19+T19+U19+V19</f>
        <v>1726996</v>
      </c>
      <c r="X19" s="18" t="s">
        <v>588</v>
      </c>
      <c r="Y19" s="45">
        <v>0</v>
      </c>
      <c r="Z19" s="45">
        <v>0</v>
      </c>
      <c r="AA19" s="45">
        <v>0</v>
      </c>
      <c r="AB19" s="17">
        <f t="shared" ref="AB19" si="0">W19-(Y19+Z19+AA19)</f>
        <v>1726996</v>
      </c>
    </row>
    <row r="20" spans="1:28" s="10" customFormat="1" ht="93.75" customHeight="1" x14ac:dyDescent="0.25">
      <c r="A20" s="15">
        <f>IF(OR(C20=0,C20=""),"",COUNTA($C$18:C20))</f>
        <v>2</v>
      </c>
      <c r="B20" s="23" t="s">
        <v>237</v>
      </c>
      <c r="C20" s="34">
        <v>1961</v>
      </c>
      <c r="D20" s="14">
        <v>314.3</v>
      </c>
      <c r="E20" s="14">
        <v>293.10000000000002</v>
      </c>
      <c r="F20" s="14">
        <v>0</v>
      </c>
      <c r="G20" s="13" t="s">
        <v>1106</v>
      </c>
      <c r="H20" s="13"/>
      <c r="I20" s="13"/>
      <c r="J20" s="13"/>
      <c r="K20" s="14"/>
      <c r="L20" s="14"/>
      <c r="M20" s="14"/>
      <c r="N20" s="14"/>
      <c r="O20" s="14"/>
      <c r="P20" s="14"/>
      <c r="Q20" s="14">
        <f>3961*D20</f>
        <v>1244942.3</v>
      </c>
      <c r="R20" s="14"/>
      <c r="S20" s="14">
        <f>3011*D20</f>
        <v>946357.3</v>
      </c>
      <c r="T20" s="14"/>
      <c r="U20" s="14"/>
      <c r="V20" s="14">
        <f>(K20+L20+M20+N20+O20+P20+Q20+R20+S20+T20)*0.0214</f>
        <v>46893.811439999998</v>
      </c>
      <c r="W20" s="14">
        <f t="shared" ref="W20:W21" si="1">K20+L20+M20+N20+O20+P20+Q20+R20+S20+T20+U20+V20</f>
        <v>2238193.4114399999</v>
      </c>
      <c r="X20" s="18" t="s">
        <v>588</v>
      </c>
      <c r="Y20" s="45">
        <v>0</v>
      </c>
      <c r="Z20" s="45">
        <v>0</v>
      </c>
      <c r="AA20" s="45">
        <v>0</v>
      </c>
      <c r="AB20" s="17">
        <f t="shared" ref="AB20:AB21" si="2">W20-(Y20+Z20+AA20)</f>
        <v>2238193.4114399999</v>
      </c>
    </row>
    <row r="21" spans="1:28" s="10" customFormat="1" ht="93.75" customHeight="1" x14ac:dyDescent="0.25">
      <c r="A21" s="15">
        <f>IF(OR(C21=0,C21=""),"",COUNTA($C$18:C21))</f>
        <v>3</v>
      </c>
      <c r="B21" s="23" t="s">
        <v>19</v>
      </c>
      <c r="C21" s="34">
        <v>1966</v>
      </c>
      <c r="D21" s="14">
        <v>729.6</v>
      </c>
      <c r="E21" s="14">
        <v>669.7</v>
      </c>
      <c r="F21" s="14">
        <v>0</v>
      </c>
      <c r="G21" s="13" t="s">
        <v>1106</v>
      </c>
      <c r="H21" s="13"/>
      <c r="I21" s="13"/>
      <c r="J21" s="13"/>
      <c r="K21" s="14">
        <f>558*D21</f>
        <v>407116.79999999999</v>
      </c>
      <c r="L21" s="14">
        <f>2469*D21</f>
        <v>1801382.4000000001</v>
      </c>
      <c r="M21" s="14">
        <f>430*D21</f>
        <v>313728</v>
      </c>
      <c r="N21" s="14">
        <f>511*D21</f>
        <v>372825.60000000003</v>
      </c>
      <c r="O21" s="14">
        <f>375*D21</f>
        <v>273600</v>
      </c>
      <c r="P21" s="14"/>
      <c r="Q21" s="14"/>
      <c r="R21" s="14"/>
      <c r="S21" s="14"/>
      <c r="T21" s="14">
        <f>116*D21</f>
        <v>84633.600000000006</v>
      </c>
      <c r="U21" s="14"/>
      <c r="V21" s="13"/>
      <c r="W21" s="14">
        <f t="shared" si="1"/>
        <v>3253286.4000000004</v>
      </c>
      <c r="X21" s="18" t="s">
        <v>588</v>
      </c>
      <c r="Y21" s="45">
        <v>0</v>
      </c>
      <c r="Z21" s="45">
        <v>0</v>
      </c>
      <c r="AA21" s="45">
        <v>0</v>
      </c>
      <c r="AB21" s="17">
        <f t="shared" si="2"/>
        <v>3253286.4000000004</v>
      </c>
    </row>
    <row r="22" spans="1:28" s="10" customFormat="1" ht="93.75" customHeight="1" x14ac:dyDescent="0.25">
      <c r="A22" s="15" t="str">
        <f>IF(OR(C22=0,C22=""),"",COUNTA($C$18:C22))</f>
        <v/>
      </c>
      <c r="B22" s="23"/>
      <c r="C22" s="34"/>
      <c r="D22" s="22">
        <f>SUM(D19:D21)</f>
        <v>1479.9</v>
      </c>
      <c r="E22" s="22">
        <f>SUM(E19:E21)</f>
        <v>1369.6000000000001</v>
      </c>
      <c r="F22" s="22">
        <f>SUM(F19:F21)</f>
        <v>0</v>
      </c>
      <c r="G22" s="13"/>
      <c r="H22" s="13"/>
      <c r="I22" s="13"/>
      <c r="J22" s="13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3"/>
      <c r="W22" s="22">
        <f>SUM(W19:W21)</f>
        <v>7218475.8114400003</v>
      </c>
      <c r="X22" s="22"/>
      <c r="Y22" s="22"/>
      <c r="Z22" s="24"/>
      <c r="AA22" s="24"/>
      <c r="AB22" s="24">
        <f t="shared" ref="AB22" si="3">SUM(AB19:AB21)</f>
        <v>7218475.8114400003</v>
      </c>
    </row>
    <row r="23" spans="1:28" s="10" customFormat="1" ht="93.75" customHeight="1" x14ac:dyDescent="0.25">
      <c r="A23" s="15" t="str">
        <f>IF(OR(C23=0,C23=""),"",COUNTA($C$18:C23))</f>
        <v/>
      </c>
      <c r="B23" s="25" t="s">
        <v>1056</v>
      </c>
      <c r="C23" s="34"/>
      <c r="D23" s="22"/>
      <c r="E23" s="22"/>
      <c r="F23" s="22"/>
      <c r="G23" s="13"/>
      <c r="H23" s="13"/>
      <c r="I23" s="13"/>
      <c r="J23" s="13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3"/>
      <c r="W23" s="24"/>
      <c r="X23" s="24"/>
      <c r="Y23" s="24"/>
      <c r="Z23" s="24"/>
      <c r="AA23" s="24"/>
      <c r="AB23" s="24"/>
    </row>
    <row r="24" spans="1:28" s="11" customFormat="1" ht="93.75" customHeight="1" x14ac:dyDescent="0.25">
      <c r="A24" s="15">
        <f>IF(OR(C24=0,C24=""),"",COUNTA($C$18:C24))</f>
        <v>4</v>
      </c>
      <c r="B24" s="23" t="s">
        <v>248</v>
      </c>
      <c r="C24" s="34">
        <v>1965</v>
      </c>
      <c r="D24" s="14">
        <v>5071.1000000000004</v>
      </c>
      <c r="E24" s="14">
        <v>3797</v>
      </c>
      <c r="F24" s="14">
        <v>0</v>
      </c>
      <c r="G24" s="13" t="s">
        <v>1110</v>
      </c>
      <c r="H24" s="13"/>
      <c r="I24" s="13"/>
      <c r="J24" s="13"/>
      <c r="K24" s="14">
        <f>406*D24</f>
        <v>2058866.6</v>
      </c>
      <c r="L24" s="14">
        <f>1207*D24</f>
        <v>6120817.7000000002</v>
      </c>
      <c r="M24" s="14"/>
      <c r="N24" s="14">
        <f>855*D24</f>
        <v>4335790.5</v>
      </c>
      <c r="O24" s="14">
        <f>383*D24</f>
        <v>1942231.3</v>
      </c>
      <c r="P24" s="14"/>
      <c r="Q24" s="14"/>
      <c r="R24" s="14"/>
      <c r="S24" s="14"/>
      <c r="T24" s="14"/>
      <c r="U24" s="14"/>
      <c r="V24" s="13"/>
      <c r="W24" s="14">
        <f t="shared" ref="W24:W63" si="4">K24+L24+M24+N24+O24+P24+Q24+R24+S24+T24+U24+V24</f>
        <v>14457706.100000001</v>
      </c>
      <c r="X24" s="18" t="s">
        <v>588</v>
      </c>
      <c r="Y24" s="45">
        <v>0</v>
      </c>
      <c r="Z24" s="45">
        <v>0</v>
      </c>
      <c r="AA24" s="45">
        <v>0</v>
      </c>
      <c r="AB24" s="17">
        <f t="shared" ref="AB24:AB63" si="5">W24-(Y24+Z24+AA24)</f>
        <v>14457706.100000001</v>
      </c>
    </row>
    <row r="25" spans="1:28" s="10" customFormat="1" ht="93.75" customHeight="1" x14ac:dyDescent="0.25">
      <c r="A25" s="15">
        <f>IF(OR(C25=0,C25=""),"",COUNTA($C$18:C25))</f>
        <v>5</v>
      </c>
      <c r="B25" s="23" t="s">
        <v>257</v>
      </c>
      <c r="C25" s="34">
        <v>1974</v>
      </c>
      <c r="D25" s="14">
        <v>3182.1</v>
      </c>
      <c r="E25" s="14">
        <v>2120.6</v>
      </c>
      <c r="F25" s="14">
        <v>0</v>
      </c>
      <c r="G25" s="13" t="s">
        <v>1114</v>
      </c>
      <c r="H25" s="13">
        <v>1</v>
      </c>
      <c r="I25" s="13"/>
      <c r="J25" s="13"/>
      <c r="K25" s="14"/>
      <c r="L25" s="14"/>
      <c r="M25" s="14"/>
      <c r="N25" s="14"/>
      <c r="O25" s="14"/>
      <c r="P25" s="14">
        <f t="shared" ref="P25:P37" si="6">2900000*H25</f>
        <v>2900000</v>
      </c>
      <c r="Q25" s="14"/>
      <c r="R25" s="14"/>
      <c r="S25" s="14"/>
      <c r="T25" s="14"/>
      <c r="U25" s="14">
        <f t="shared" ref="U25:U37" si="7">48*D25</f>
        <v>152740.79999999999</v>
      </c>
      <c r="V25" s="13"/>
      <c r="W25" s="14">
        <f t="shared" si="4"/>
        <v>3052740.8</v>
      </c>
      <c r="X25" s="18" t="s">
        <v>588</v>
      </c>
      <c r="Y25" s="45">
        <v>0</v>
      </c>
      <c r="Z25" s="45">
        <v>0</v>
      </c>
      <c r="AA25" s="45">
        <v>0</v>
      </c>
      <c r="AB25" s="17">
        <f t="shared" si="5"/>
        <v>3052740.8</v>
      </c>
    </row>
    <row r="26" spans="1:28" s="10" customFormat="1" ht="93.75" customHeight="1" x14ac:dyDescent="0.25">
      <c r="A26" s="15">
        <f>IF(OR(C26=0,C26=""),"",COUNTA($C$18:C26))</f>
        <v>6</v>
      </c>
      <c r="B26" s="23" t="s">
        <v>258</v>
      </c>
      <c r="C26" s="34">
        <v>1974</v>
      </c>
      <c r="D26" s="14">
        <v>6716.9</v>
      </c>
      <c r="E26" s="14">
        <v>5113.2</v>
      </c>
      <c r="F26" s="14">
        <v>1603.7</v>
      </c>
      <c r="G26" s="13" t="s">
        <v>1114</v>
      </c>
      <c r="H26" s="13">
        <v>2</v>
      </c>
      <c r="I26" s="13"/>
      <c r="J26" s="13"/>
      <c r="K26" s="14"/>
      <c r="L26" s="14"/>
      <c r="M26" s="14"/>
      <c r="N26" s="14"/>
      <c r="O26" s="14"/>
      <c r="P26" s="14">
        <f t="shared" si="6"/>
        <v>5800000</v>
      </c>
      <c r="Q26" s="14">
        <f>845*D26</f>
        <v>5675780.5</v>
      </c>
      <c r="R26" s="14"/>
      <c r="S26" s="14"/>
      <c r="T26" s="14"/>
      <c r="U26" s="14">
        <f t="shared" si="7"/>
        <v>322411.19999999995</v>
      </c>
      <c r="V26" s="13"/>
      <c r="W26" s="14">
        <f t="shared" si="4"/>
        <v>11798191.699999999</v>
      </c>
      <c r="X26" s="18" t="s">
        <v>588</v>
      </c>
      <c r="Y26" s="45">
        <v>0</v>
      </c>
      <c r="Z26" s="45">
        <v>0</v>
      </c>
      <c r="AA26" s="45">
        <v>0</v>
      </c>
      <c r="AB26" s="17">
        <f t="shared" si="5"/>
        <v>11798191.699999999</v>
      </c>
    </row>
    <row r="27" spans="1:28" s="11" customFormat="1" ht="84.75" customHeight="1" x14ac:dyDescent="0.25">
      <c r="A27" s="15">
        <f>IF(OR(C27=0,C27=""),"",COUNTA($C$18:C27))</f>
        <v>7</v>
      </c>
      <c r="B27" s="23" t="s">
        <v>262</v>
      </c>
      <c r="C27" s="34">
        <v>1975</v>
      </c>
      <c r="D27" s="14">
        <v>7687.6</v>
      </c>
      <c r="E27" s="14">
        <v>3220.3</v>
      </c>
      <c r="F27" s="14">
        <v>2717.7</v>
      </c>
      <c r="G27" s="13" t="s">
        <v>1114</v>
      </c>
      <c r="H27" s="13">
        <v>2</v>
      </c>
      <c r="I27" s="13"/>
      <c r="J27" s="13"/>
      <c r="K27" s="14"/>
      <c r="L27" s="14"/>
      <c r="M27" s="14"/>
      <c r="N27" s="14"/>
      <c r="O27" s="14"/>
      <c r="P27" s="14">
        <f t="shared" si="6"/>
        <v>5800000</v>
      </c>
      <c r="Q27" s="14"/>
      <c r="R27" s="14"/>
      <c r="S27" s="14"/>
      <c r="T27" s="14"/>
      <c r="U27" s="14">
        <f t="shared" si="7"/>
        <v>369004.80000000005</v>
      </c>
      <c r="V27" s="13"/>
      <c r="W27" s="14">
        <f t="shared" si="4"/>
        <v>6169004.7999999998</v>
      </c>
      <c r="X27" s="18" t="s">
        <v>588</v>
      </c>
      <c r="Y27" s="45">
        <v>0</v>
      </c>
      <c r="Z27" s="45">
        <v>0</v>
      </c>
      <c r="AA27" s="45">
        <v>0</v>
      </c>
      <c r="AB27" s="17">
        <f t="shared" si="5"/>
        <v>6169004.7999999998</v>
      </c>
    </row>
    <row r="28" spans="1:28" s="10" customFormat="1" ht="93.75" customHeight="1" x14ac:dyDescent="0.25">
      <c r="A28" s="15">
        <f>IF(OR(C28=0,C28=""),"",COUNTA($C$18:C28))</f>
        <v>8</v>
      </c>
      <c r="B28" s="23" t="s">
        <v>263</v>
      </c>
      <c r="C28" s="34">
        <v>1975</v>
      </c>
      <c r="D28" s="14">
        <v>3061.2</v>
      </c>
      <c r="E28" s="14">
        <v>2134.1</v>
      </c>
      <c r="F28" s="14">
        <v>246</v>
      </c>
      <c r="G28" s="13" t="s">
        <v>1114</v>
      </c>
      <c r="H28" s="13">
        <v>1</v>
      </c>
      <c r="I28" s="13"/>
      <c r="J28" s="13"/>
      <c r="K28" s="14"/>
      <c r="L28" s="14"/>
      <c r="M28" s="14"/>
      <c r="N28" s="14"/>
      <c r="O28" s="14"/>
      <c r="P28" s="14">
        <f t="shared" si="6"/>
        <v>2900000</v>
      </c>
      <c r="Q28" s="14"/>
      <c r="R28" s="14"/>
      <c r="S28" s="14"/>
      <c r="T28" s="14"/>
      <c r="U28" s="14">
        <f t="shared" si="7"/>
        <v>146937.59999999998</v>
      </c>
      <c r="V28" s="13"/>
      <c r="W28" s="14">
        <f t="shared" si="4"/>
        <v>3046937.6</v>
      </c>
      <c r="X28" s="18" t="s">
        <v>588</v>
      </c>
      <c r="Y28" s="45">
        <v>0</v>
      </c>
      <c r="Z28" s="45">
        <v>0</v>
      </c>
      <c r="AA28" s="45">
        <v>0</v>
      </c>
      <c r="AB28" s="17">
        <f t="shared" si="5"/>
        <v>3046937.6</v>
      </c>
    </row>
    <row r="29" spans="1:28" s="10" customFormat="1" ht="93.75" customHeight="1" x14ac:dyDescent="0.25">
      <c r="A29" s="15">
        <f>IF(OR(C29=0,C29=""),"",COUNTA($C$18:C29))</f>
        <v>9</v>
      </c>
      <c r="B29" s="23" t="s">
        <v>270</v>
      </c>
      <c r="C29" s="34">
        <v>1976</v>
      </c>
      <c r="D29" s="14">
        <v>3359.75</v>
      </c>
      <c r="E29" s="14">
        <v>3219.6</v>
      </c>
      <c r="F29" s="14">
        <v>0</v>
      </c>
      <c r="G29" s="13" t="s">
        <v>1114</v>
      </c>
      <c r="H29" s="13">
        <v>2</v>
      </c>
      <c r="I29" s="13"/>
      <c r="J29" s="13"/>
      <c r="K29" s="14"/>
      <c r="L29" s="14"/>
      <c r="M29" s="14"/>
      <c r="N29" s="14"/>
      <c r="O29" s="14"/>
      <c r="P29" s="14">
        <f t="shared" si="6"/>
        <v>5800000</v>
      </c>
      <c r="Q29" s="14"/>
      <c r="R29" s="14"/>
      <c r="S29" s="14"/>
      <c r="T29" s="14"/>
      <c r="U29" s="14">
        <f t="shared" si="7"/>
        <v>161268</v>
      </c>
      <c r="V29" s="13"/>
      <c r="W29" s="14">
        <f t="shared" si="4"/>
        <v>5961268</v>
      </c>
      <c r="X29" s="18" t="s">
        <v>588</v>
      </c>
      <c r="Y29" s="45">
        <v>0</v>
      </c>
      <c r="Z29" s="45">
        <v>0</v>
      </c>
      <c r="AA29" s="45">
        <v>0</v>
      </c>
      <c r="AB29" s="17">
        <f t="shared" si="5"/>
        <v>5961268</v>
      </c>
    </row>
    <row r="30" spans="1:28" s="10" customFormat="1" ht="93.75" customHeight="1" x14ac:dyDescent="0.25">
      <c r="A30" s="15">
        <f>IF(OR(C30=0,C30=""),"",COUNTA($C$18:C30))</f>
        <v>10</v>
      </c>
      <c r="B30" s="23" t="s">
        <v>282</v>
      </c>
      <c r="C30" s="34">
        <v>1977</v>
      </c>
      <c r="D30" s="14">
        <v>2772.4</v>
      </c>
      <c r="E30" s="14">
        <v>2300.4</v>
      </c>
      <c r="F30" s="14">
        <v>0</v>
      </c>
      <c r="G30" s="13" t="s">
        <v>1114</v>
      </c>
      <c r="H30" s="13">
        <v>1</v>
      </c>
      <c r="I30" s="13"/>
      <c r="J30" s="13"/>
      <c r="K30" s="14"/>
      <c r="L30" s="14"/>
      <c r="M30" s="14"/>
      <c r="N30" s="14"/>
      <c r="O30" s="14"/>
      <c r="P30" s="14">
        <f t="shared" si="6"/>
        <v>2900000</v>
      </c>
      <c r="Q30" s="82"/>
      <c r="R30" s="14"/>
      <c r="S30" s="14"/>
      <c r="T30" s="14"/>
      <c r="U30" s="14">
        <f t="shared" si="7"/>
        <v>133075.20000000001</v>
      </c>
      <c r="V30" s="13"/>
      <c r="W30" s="14">
        <f t="shared" si="4"/>
        <v>3033075.2</v>
      </c>
      <c r="X30" s="18" t="s">
        <v>588</v>
      </c>
      <c r="Y30" s="45">
        <v>0</v>
      </c>
      <c r="Z30" s="45">
        <v>0</v>
      </c>
      <c r="AA30" s="45">
        <v>0</v>
      </c>
      <c r="AB30" s="17">
        <f t="shared" si="5"/>
        <v>3033075.2</v>
      </c>
    </row>
    <row r="31" spans="1:28" s="10" customFormat="1" ht="93.75" customHeight="1" x14ac:dyDescent="0.25">
      <c r="A31" s="15">
        <f>IF(OR(C31=0,C31=""),"",COUNTA($C$18:C31))</f>
        <v>11</v>
      </c>
      <c r="B31" s="23" t="s">
        <v>283</v>
      </c>
      <c r="C31" s="34">
        <v>1977</v>
      </c>
      <c r="D31" s="14">
        <v>2797.8</v>
      </c>
      <c r="E31" s="14" t="s">
        <v>586</v>
      </c>
      <c r="F31" s="14">
        <v>0</v>
      </c>
      <c r="G31" s="13" t="s">
        <v>1114</v>
      </c>
      <c r="H31" s="13">
        <v>1</v>
      </c>
      <c r="I31" s="13"/>
      <c r="J31" s="13"/>
      <c r="K31" s="14"/>
      <c r="L31" s="14"/>
      <c r="M31" s="14"/>
      <c r="N31" s="16"/>
      <c r="O31" s="14"/>
      <c r="P31" s="14">
        <f t="shared" si="6"/>
        <v>2900000</v>
      </c>
      <c r="Q31" s="14"/>
      <c r="R31" s="14"/>
      <c r="S31" s="14"/>
      <c r="T31" s="14"/>
      <c r="U31" s="14">
        <f t="shared" si="7"/>
        <v>134294.40000000002</v>
      </c>
      <c r="V31" s="14"/>
      <c r="W31" s="14">
        <f t="shared" si="4"/>
        <v>3034294.4</v>
      </c>
      <c r="X31" s="18" t="s">
        <v>588</v>
      </c>
      <c r="Y31" s="45">
        <v>0</v>
      </c>
      <c r="Z31" s="45">
        <v>0</v>
      </c>
      <c r="AA31" s="45">
        <v>0</v>
      </c>
      <c r="AB31" s="17">
        <f t="shared" si="5"/>
        <v>3034294.4</v>
      </c>
    </row>
    <row r="32" spans="1:28" s="10" customFormat="1" ht="93.75" customHeight="1" x14ac:dyDescent="0.25">
      <c r="A32" s="15">
        <f>IF(OR(C32=0,C32=""),"",COUNTA($C$18:C32))</f>
        <v>12</v>
      </c>
      <c r="B32" s="23" t="s">
        <v>328</v>
      </c>
      <c r="C32" s="34">
        <v>1980</v>
      </c>
      <c r="D32" s="14">
        <v>7137.5</v>
      </c>
      <c r="E32" s="14">
        <v>5664.4</v>
      </c>
      <c r="F32" s="14">
        <v>1473.1</v>
      </c>
      <c r="G32" s="13" t="s">
        <v>1114</v>
      </c>
      <c r="H32" s="13">
        <v>3</v>
      </c>
      <c r="I32" s="13"/>
      <c r="J32" s="13"/>
      <c r="K32" s="14"/>
      <c r="L32" s="14"/>
      <c r="M32" s="14"/>
      <c r="N32" s="14"/>
      <c r="O32" s="14"/>
      <c r="P32" s="14">
        <f t="shared" si="6"/>
        <v>8700000</v>
      </c>
      <c r="Q32" s="14"/>
      <c r="R32" s="14"/>
      <c r="S32" s="14"/>
      <c r="T32" s="14"/>
      <c r="U32" s="14">
        <f t="shared" si="7"/>
        <v>342600</v>
      </c>
      <c r="V32" s="14"/>
      <c r="W32" s="14">
        <f t="shared" si="4"/>
        <v>9042600</v>
      </c>
      <c r="X32" s="18" t="s">
        <v>588</v>
      </c>
      <c r="Y32" s="45">
        <v>0</v>
      </c>
      <c r="Z32" s="45">
        <v>0</v>
      </c>
      <c r="AA32" s="45">
        <v>0</v>
      </c>
      <c r="AB32" s="17">
        <f t="shared" si="5"/>
        <v>9042600</v>
      </c>
    </row>
    <row r="33" spans="1:28" s="10" customFormat="1" ht="93.75" customHeight="1" x14ac:dyDescent="0.25">
      <c r="A33" s="15">
        <f>IF(OR(C33=0,C33=""),"",COUNTA($C$18:C33))</f>
        <v>13</v>
      </c>
      <c r="B33" s="23" t="s">
        <v>329</v>
      </c>
      <c r="C33" s="34">
        <v>1980</v>
      </c>
      <c r="D33" s="14">
        <v>2520.9</v>
      </c>
      <c r="E33" s="14">
        <v>2011.3</v>
      </c>
      <c r="F33" s="14">
        <v>500</v>
      </c>
      <c r="G33" s="13" t="s">
        <v>1114</v>
      </c>
      <c r="H33" s="13">
        <v>1</v>
      </c>
      <c r="I33" s="13"/>
      <c r="J33" s="13"/>
      <c r="K33" s="14"/>
      <c r="L33" s="14"/>
      <c r="M33" s="14"/>
      <c r="N33" s="14"/>
      <c r="O33" s="14"/>
      <c r="P33" s="14">
        <f t="shared" si="6"/>
        <v>2900000</v>
      </c>
      <c r="Q33" s="14"/>
      <c r="R33" s="14"/>
      <c r="S33" s="14"/>
      <c r="T33" s="14"/>
      <c r="U33" s="14">
        <f t="shared" si="7"/>
        <v>121003.20000000001</v>
      </c>
      <c r="V33" s="14"/>
      <c r="W33" s="14">
        <f t="shared" si="4"/>
        <v>3021003.2</v>
      </c>
      <c r="X33" s="18" t="s">
        <v>588</v>
      </c>
      <c r="Y33" s="45">
        <v>0</v>
      </c>
      <c r="Z33" s="45">
        <v>0</v>
      </c>
      <c r="AA33" s="45">
        <v>0</v>
      </c>
      <c r="AB33" s="17">
        <f t="shared" si="5"/>
        <v>3021003.2</v>
      </c>
    </row>
    <row r="34" spans="1:28" s="10" customFormat="1" ht="93.75" customHeight="1" x14ac:dyDescent="0.25">
      <c r="A34" s="15">
        <f>IF(OR(C34=0,C34=""),"",COUNTA($C$18:C34))</f>
        <v>14</v>
      </c>
      <c r="B34" s="23" t="s">
        <v>330</v>
      </c>
      <c r="C34" s="34">
        <v>1980</v>
      </c>
      <c r="D34" s="14">
        <v>16428</v>
      </c>
      <c r="E34" s="14">
        <v>8412.6</v>
      </c>
      <c r="F34" s="14">
        <v>0</v>
      </c>
      <c r="G34" s="13" t="s">
        <v>1114</v>
      </c>
      <c r="H34" s="13">
        <v>5</v>
      </c>
      <c r="I34" s="13"/>
      <c r="J34" s="13"/>
      <c r="K34" s="14"/>
      <c r="L34" s="14"/>
      <c r="M34" s="14"/>
      <c r="N34" s="14"/>
      <c r="O34" s="14"/>
      <c r="P34" s="14">
        <f t="shared" si="6"/>
        <v>14500000</v>
      </c>
      <c r="Q34" s="14"/>
      <c r="R34" s="14"/>
      <c r="S34" s="14"/>
      <c r="T34" s="14"/>
      <c r="U34" s="14">
        <f t="shared" si="7"/>
        <v>788544</v>
      </c>
      <c r="V34" s="14"/>
      <c r="W34" s="14">
        <f t="shared" si="4"/>
        <v>15288544</v>
      </c>
      <c r="X34" s="18" t="s">
        <v>588</v>
      </c>
      <c r="Y34" s="45">
        <v>0</v>
      </c>
      <c r="Z34" s="45">
        <v>0</v>
      </c>
      <c r="AA34" s="45">
        <v>0</v>
      </c>
      <c r="AB34" s="17">
        <f t="shared" si="5"/>
        <v>15288544</v>
      </c>
    </row>
    <row r="35" spans="1:28" s="10" customFormat="1" ht="93.75" customHeight="1" x14ac:dyDescent="0.25">
      <c r="A35" s="15">
        <f>IF(OR(C35=0,C35=""),"",COUNTA($C$18:C35))</f>
        <v>15</v>
      </c>
      <c r="B35" s="23" t="s">
        <v>331</v>
      </c>
      <c r="C35" s="34">
        <v>1980</v>
      </c>
      <c r="D35" s="14">
        <v>12139.3</v>
      </c>
      <c r="E35" s="14">
        <v>7132.3</v>
      </c>
      <c r="F35" s="14">
        <v>2433.6</v>
      </c>
      <c r="G35" s="13" t="s">
        <v>1114</v>
      </c>
      <c r="H35" s="13">
        <v>4</v>
      </c>
      <c r="I35" s="13"/>
      <c r="J35" s="13"/>
      <c r="K35" s="14"/>
      <c r="L35" s="14"/>
      <c r="M35" s="14"/>
      <c r="N35" s="14"/>
      <c r="O35" s="14"/>
      <c r="P35" s="14">
        <f t="shared" si="6"/>
        <v>11600000</v>
      </c>
      <c r="Q35" s="14"/>
      <c r="R35" s="14"/>
      <c r="S35" s="14"/>
      <c r="T35" s="14"/>
      <c r="U35" s="14">
        <f t="shared" si="7"/>
        <v>582686.39999999991</v>
      </c>
      <c r="V35" s="14"/>
      <c r="W35" s="14">
        <f t="shared" si="4"/>
        <v>12182686.4</v>
      </c>
      <c r="X35" s="18" t="s">
        <v>588</v>
      </c>
      <c r="Y35" s="45">
        <v>0</v>
      </c>
      <c r="Z35" s="45">
        <v>0</v>
      </c>
      <c r="AA35" s="45">
        <v>0</v>
      </c>
      <c r="AB35" s="17">
        <f t="shared" si="5"/>
        <v>12182686.4</v>
      </c>
    </row>
    <row r="36" spans="1:28" s="10" customFormat="1" ht="93.75" customHeight="1" x14ac:dyDescent="0.25">
      <c r="A36" s="15">
        <f>IF(OR(C36=0,C36=""),"",COUNTA($C$18:C36))</f>
        <v>16</v>
      </c>
      <c r="B36" s="23" t="s">
        <v>332</v>
      </c>
      <c r="C36" s="34">
        <v>1980</v>
      </c>
      <c r="D36" s="14">
        <v>2367.6999999999998</v>
      </c>
      <c r="E36" s="14">
        <v>1911.8</v>
      </c>
      <c r="F36" s="14">
        <v>455.9</v>
      </c>
      <c r="G36" s="13" t="s">
        <v>1114</v>
      </c>
      <c r="H36" s="13">
        <v>1</v>
      </c>
      <c r="I36" s="13"/>
      <c r="J36" s="13"/>
      <c r="K36" s="14"/>
      <c r="L36" s="14"/>
      <c r="M36" s="14"/>
      <c r="N36" s="14"/>
      <c r="O36" s="14"/>
      <c r="P36" s="14">
        <f t="shared" si="6"/>
        <v>2900000</v>
      </c>
      <c r="Q36" s="14"/>
      <c r="R36" s="14"/>
      <c r="S36" s="14"/>
      <c r="T36" s="14"/>
      <c r="U36" s="14">
        <f t="shared" si="7"/>
        <v>113649.59999999999</v>
      </c>
      <c r="V36" s="13"/>
      <c r="W36" s="14">
        <f t="shared" si="4"/>
        <v>3013649.6</v>
      </c>
      <c r="X36" s="18" t="s">
        <v>588</v>
      </c>
      <c r="Y36" s="45">
        <v>0</v>
      </c>
      <c r="Z36" s="45">
        <v>0</v>
      </c>
      <c r="AA36" s="45">
        <v>0</v>
      </c>
      <c r="AB36" s="17">
        <f t="shared" si="5"/>
        <v>3013649.6</v>
      </c>
    </row>
    <row r="37" spans="1:28" s="10" customFormat="1" ht="93.75" customHeight="1" x14ac:dyDescent="0.25">
      <c r="A37" s="15">
        <f>IF(OR(C37=0,C37=""),"",COUNTA($C$18:C37))</f>
        <v>17</v>
      </c>
      <c r="B37" s="23" t="s">
        <v>333</v>
      </c>
      <c r="C37" s="34">
        <v>1980</v>
      </c>
      <c r="D37" s="14">
        <v>2366.9</v>
      </c>
      <c r="E37" s="14">
        <v>1908.9</v>
      </c>
      <c r="F37" s="14">
        <v>458</v>
      </c>
      <c r="G37" s="13" t="s">
        <v>1114</v>
      </c>
      <c r="H37" s="13">
        <v>1</v>
      </c>
      <c r="I37" s="13"/>
      <c r="J37" s="13"/>
      <c r="K37" s="14"/>
      <c r="L37" s="14"/>
      <c r="M37" s="14"/>
      <c r="N37" s="14"/>
      <c r="O37" s="14"/>
      <c r="P37" s="14">
        <f t="shared" si="6"/>
        <v>2900000</v>
      </c>
      <c r="Q37" s="14"/>
      <c r="R37" s="14"/>
      <c r="S37" s="14"/>
      <c r="T37" s="14"/>
      <c r="U37" s="14">
        <f t="shared" si="7"/>
        <v>113611.20000000001</v>
      </c>
      <c r="V37" s="14"/>
      <c r="W37" s="14">
        <f t="shared" si="4"/>
        <v>3013611.2</v>
      </c>
      <c r="X37" s="18" t="s">
        <v>588</v>
      </c>
      <c r="Y37" s="45">
        <v>0</v>
      </c>
      <c r="Z37" s="45">
        <v>0</v>
      </c>
      <c r="AA37" s="45">
        <v>0</v>
      </c>
      <c r="AB37" s="17">
        <f t="shared" si="5"/>
        <v>3013611.2</v>
      </c>
    </row>
    <row r="38" spans="1:28" s="10" customFormat="1" ht="93.75" customHeight="1" x14ac:dyDescent="0.25">
      <c r="A38" s="15">
        <f>IF(OR(C38=0,C38=""),"",COUNTA($C$18:C38))</f>
        <v>18</v>
      </c>
      <c r="B38" s="23" t="s">
        <v>355</v>
      </c>
      <c r="C38" s="34">
        <v>1981</v>
      </c>
      <c r="D38" s="14">
        <v>5536.9</v>
      </c>
      <c r="E38" s="14">
        <v>3824.8</v>
      </c>
      <c r="F38" s="14">
        <v>157.1</v>
      </c>
      <c r="G38" s="13" t="s">
        <v>1119</v>
      </c>
      <c r="H38" s="13">
        <v>1</v>
      </c>
      <c r="I38" s="13"/>
      <c r="J38" s="13">
        <v>1</v>
      </c>
      <c r="K38" s="14"/>
      <c r="L38" s="14"/>
      <c r="M38" s="14"/>
      <c r="N38" s="14"/>
      <c r="O38" s="14"/>
      <c r="P38" s="14">
        <f>3100000+3400000</f>
        <v>6500000</v>
      </c>
      <c r="Q38" s="14"/>
      <c r="R38" s="14"/>
      <c r="S38" s="14"/>
      <c r="T38" s="14"/>
      <c r="U38" s="14">
        <f>68*D38</f>
        <v>376509.19999999995</v>
      </c>
      <c r="V38" s="14"/>
      <c r="W38" s="14">
        <f t="shared" si="4"/>
        <v>6876509.2000000002</v>
      </c>
      <c r="X38" s="18" t="s">
        <v>588</v>
      </c>
      <c r="Y38" s="45">
        <v>0</v>
      </c>
      <c r="Z38" s="45">
        <v>0</v>
      </c>
      <c r="AA38" s="45">
        <v>0</v>
      </c>
      <c r="AB38" s="17">
        <f t="shared" si="5"/>
        <v>6876509.2000000002</v>
      </c>
    </row>
    <row r="39" spans="1:28" s="10" customFormat="1" ht="93.75" customHeight="1" x14ac:dyDescent="0.25">
      <c r="A39" s="15">
        <f>IF(OR(C39=0,C39=""),"",COUNTA($C$18:C39))</f>
        <v>19</v>
      </c>
      <c r="B39" s="23" t="s">
        <v>367</v>
      </c>
      <c r="C39" s="23">
        <v>1982</v>
      </c>
      <c r="D39" s="14">
        <v>6540.8</v>
      </c>
      <c r="E39" s="14">
        <v>5107</v>
      </c>
      <c r="F39" s="14">
        <v>1433.8</v>
      </c>
      <c r="G39" s="13" t="s">
        <v>1119</v>
      </c>
      <c r="H39" s="13">
        <v>1</v>
      </c>
      <c r="I39" s="13"/>
      <c r="J39" s="13">
        <v>1</v>
      </c>
      <c r="K39" s="14"/>
      <c r="L39" s="14"/>
      <c r="M39" s="14"/>
      <c r="N39" s="14"/>
      <c r="O39" s="14"/>
      <c r="P39" s="14">
        <f t="shared" ref="P39:P40" si="8">3100000+3400000</f>
        <v>6500000</v>
      </c>
      <c r="Q39" s="14"/>
      <c r="R39" s="14"/>
      <c r="S39" s="14"/>
      <c r="T39" s="14"/>
      <c r="U39" s="14">
        <f t="shared" ref="U39:U40" si="9">68*D39</f>
        <v>444774.40000000002</v>
      </c>
      <c r="V39" s="13"/>
      <c r="W39" s="14">
        <f t="shared" si="4"/>
        <v>6944774.4000000004</v>
      </c>
      <c r="X39" s="18" t="s">
        <v>588</v>
      </c>
      <c r="Y39" s="45">
        <v>0</v>
      </c>
      <c r="Z39" s="45">
        <v>0</v>
      </c>
      <c r="AA39" s="45">
        <v>0</v>
      </c>
      <c r="AB39" s="17">
        <f t="shared" si="5"/>
        <v>6944774.4000000004</v>
      </c>
    </row>
    <row r="40" spans="1:28" s="10" customFormat="1" ht="93.75" customHeight="1" x14ac:dyDescent="0.25">
      <c r="A40" s="15">
        <f>IF(OR(C40=0,C40=""),"",COUNTA($C$18:C40))</f>
        <v>20</v>
      </c>
      <c r="B40" s="23" t="s">
        <v>389</v>
      </c>
      <c r="C40" s="34">
        <v>1983</v>
      </c>
      <c r="D40" s="14">
        <v>6488.6</v>
      </c>
      <c r="E40" s="14">
        <v>4834.3999999999996</v>
      </c>
      <c r="F40" s="14">
        <v>1654.2</v>
      </c>
      <c r="G40" s="13" t="s">
        <v>1119</v>
      </c>
      <c r="H40" s="13">
        <v>1</v>
      </c>
      <c r="I40" s="13"/>
      <c r="J40" s="13">
        <v>1</v>
      </c>
      <c r="K40" s="14"/>
      <c r="L40" s="14"/>
      <c r="M40" s="14"/>
      <c r="N40" s="14"/>
      <c r="O40" s="14"/>
      <c r="P40" s="14">
        <f t="shared" si="8"/>
        <v>6500000</v>
      </c>
      <c r="Q40" s="14"/>
      <c r="R40" s="14"/>
      <c r="S40" s="14"/>
      <c r="T40" s="14"/>
      <c r="U40" s="14">
        <f t="shared" si="9"/>
        <v>441224.80000000005</v>
      </c>
      <c r="V40" s="13"/>
      <c r="W40" s="14">
        <f t="shared" si="4"/>
        <v>6941224.7999999998</v>
      </c>
      <c r="X40" s="18" t="s">
        <v>588</v>
      </c>
      <c r="Y40" s="45">
        <v>0</v>
      </c>
      <c r="Z40" s="45">
        <v>0</v>
      </c>
      <c r="AA40" s="45">
        <v>0</v>
      </c>
      <c r="AB40" s="17">
        <f t="shared" si="5"/>
        <v>6941224.7999999998</v>
      </c>
    </row>
    <row r="41" spans="1:28" s="10" customFormat="1" ht="93.75" customHeight="1" x14ac:dyDescent="0.25">
      <c r="A41" s="15">
        <f>IF(OR(C41=0,C41=""),"",COUNTA($C$18:C41))</f>
        <v>21</v>
      </c>
      <c r="B41" s="23" t="s">
        <v>408</v>
      </c>
      <c r="C41" s="34">
        <v>1984</v>
      </c>
      <c r="D41" s="14">
        <v>2448.6</v>
      </c>
      <c r="E41" s="14">
        <v>2198.3000000000002</v>
      </c>
      <c r="F41" s="14">
        <v>0</v>
      </c>
      <c r="G41" s="13" t="s">
        <v>1114</v>
      </c>
      <c r="H41" s="13">
        <v>2</v>
      </c>
      <c r="I41" s="13"/>
      <c r="J41" s="13"/>
      <c r="K41" s="14"/>
      <c r="L41" s="14"/>
      <c r="M41" s="14"/>
      <c r="N41" s="14"/>
      <c r="O41" s="14"/>
      <c r="P41" s="14">
        <f t="shared" ref="P41:P43" si="10">2900000*H41</f>
        <v>5800000</v>
      </c>
      <c r="Q41" s="14"/>
      <c r="R41" s="14"/>
      <c r="S41" s="14"/>
      <c r="T41" s="14"/>
      <c r="U41" s="14">
        <f t="shared" ref="U41:U43" si="11">48*D41</f>
        <v>117532.79999999999</v>
      </c>
      <c r="V41" s="14"/>
      <c r="W41" s="14">
        <f t="shared" si="4"/>
        <v>5917532.7999999998</v>
      </c>
      <c r="X41" s="18" t="s">
        <v>588</v>
      </c>
      <c r="Y41" s="45">
        <v>0</v>
      </c>
      <c r="Z41" s="45">
        <v>0</v>
      </c>
      <c r="AA41" s="45">
        <v>0</v>
      </c>
      <c r="AB41" s="17">
        <f t="shared" si="5"/>
        <v>5917532.7999999998</v>
      </c>
    </row>
    <row r="42" spans="1:28" s="10" customFormat="1" ht="93.75" customHeight="1" x14ac:dyDescent="0.25">
      <c r="A42" s="15">
        <f>IF(OR(C42=0,C42=""),"",COUNTA($C$18:C42))</f>
        <v>22</v>
      </c>
      <c r="B42" s="23" t="s">
        <v>409</v>
      </c>
      <c r="C42" s="34">
        <v>1984</v>
      </c>
      <c r="D42" s="14">
        <v>10987.7</v>
      </c>
      <c r="E42" s="14">
        <v>6681.9</v>
      </c>
      <c r="F42" s="14">
        <v>0</v>
      </c>
      <c r="G42" s="13" t="s">
        <v>1114</v>
      </c>
      <c r="H42" s="13">
        <v>4</v>
      </c>
      <c r="I42" s="13"/>
      <c r="J42" s="13"/>
      <c r="K42" s="14"/>
      <c r="L42" s="14"/>
      <c r="M42" s="14"/>
      <c r="N42" s="14"/>
      <c r="O42" s="14"/>
      <c r="P42" s="14">
        <f t="shared" si="10"/>
        <v>11600000</v>
      </c>
      <c r="Q42" s="14"/>
      <c r="R42" s="14"/>
      <c r="S42" s="14"/>
      <c r="T42" s="14"/>
      <c r="U42" s="14">
        <f t="shared" si="11"/>
        <v>527409.60000000009</v>
      </c>
      <c r="V42" s="13"/>
      <c r="W42" s="14">
        <f t="shared" si="4"/>
        <v>12127409.6</v>
      </c>
      <c r="X42" s="18" t="s">
        <v>588</v>
      </c>
      <c r="Y42" s="45">
        <v>0</v>
      </c>
      <c r="Z42" s="45">
        <v>0</v>
      </c>
      <c r="AA42" s="45">
        <v>0</v>
      </c>
      <c r="AB42" s="17">
        <f t="shared" si="5"/>
        <v>12127409.6</v>
      </c>
    </row>
    <row r="43" spans="1:28" s="10" customFormat="1" ht="93.75" customHeight="1" x14ac:dyDescent="0.25">
      <c r="A43" s="15">
        <f>IF(OR(C43=0,C43=""),"",COUNTA($C$18:C43))</f>
        <v>23</v>
      </c>
      <c r="B43" s="23" t="s">
        <v>433</v>
      </c>
      <c r="C43" s="34">
        <v>1986</v>
      </c>
      <c r="D43" s="14">
        <v>3604.7</v>
      </c>
      <c r="E43" s="14">
        <v>1910.2</v>
      </c>
      <c r="F43" s="14">
        <v>1694.5</v>
      </c>
      <c r="G43" s="13" t="s">
        <v>1114</v>
      </c>
      <c r="H43" s="13">
        <v>1</v>
      </c>
      <c r="I43" s="13"/>
      <c r="J43" s="13"/>
      <c r="K43" s="14"/>
      <c r="L43" s="14"/>
      <c r="M43" s="14"/>
      <c r="N43" s="14"/>
      <c r="O43" s="14"/>
      <c r="P43" s="14">
        <f t="shared" si="10"/>
        <v>2900000</v>
      </c>
      <c r="Q43" s="14"/>
      <c r="R43" s="14"/>
      <c r="S43" s="14"/>
      <c r="T43" s="14"/>
      <c r="U43" s="14">
        <f t="shared" si="11"/>
        <v>173025.59999999998</v>
      </c>
      <c r="V43" s="14"/>
      <c r="W43" s="14">
        <f t="shared" si="4"/>
        <v>3073025.6</v>
      </c>
      <c r="X43" s="18" t="s">
        <v>588</v>
      </c>
      <c r="Y43" s="45">
        <v>0</v>
      </c>
      <c r="Z43" s="45">
        <v>0</v>
      </c>
      <c r="AA43" s="45">
        <v>0</v>
      </c>
      <c r="AB43" s="17">
        <f t="shared" si="5"/>
        <v>3073025.6</v>
      </c>
    </row>
    <row r="44" spans="1:28" s="10" customFormat="1" ht="93.75" customHeight="1" x14ac:dyDescent="0.25">
      <c r="A44" s="15">
        <f>IF(OR(C44=0,C44=""),"",COUNTA($C$18:C44))</f>
        <v>24</v>
      </c>
      <c r="B44" s="23" t="s">
        <v>434</v>
      </c>
      <c r="C44" s="34">
        <v>1986</v>
      </c>
      <c r="D44" s="14">
        <v>4735.5</v>
      </c>
      <c r="E44" s="14">
        <v>4049.6</v>
      </c>
      <c r="F44" s="14">
        <v>0</v>
      </c>
      <c r="G44" s="13" t="s">
        <v>1119</v>
      </c>
      <c r="H44" s="13">
        <v>1</v>
      </c>
      <c r="I44" s="13"/>
      <c r="J44" s="13">
        <v>1</v>
      </c>
      <c r="K44" s="14"/>
      <c r="L44" s="14"/>
      <c r="M44" s="14"/>
      <c r="N44" s="14"/>
      <c r="O44" s="14"/>
      <c r="P44" s="14">
        <f>3100000+3400000</f>
        <v>6500000</v>
      </c>
      <c r="Q44" s="14"/>
      <c r="R44" s="14"/>
      <c r="S44" s="14"/>
      <c r="T44" s="14"/>
      <c r="U44" s="14">
        <f>68*D44</f>
        <v>322014</v>
      </c>
      <c r="V44" s="14"/>
      <c r="W44" s="14">
        <f t="shared" si="4"/>
        <v>6822014</v>
      </c>
      <c r="X44" s="18" t="s">
        <v>588</v>
      </c>
      <c r="Y44" s="45">
        <v>0</v>
      </c>
      <c r="Z44" s="45">
        <v>0</v>
      </c>
      <c r="AA44" s="45">
        <v>0</v>
      </c>
      <c r="AB44" s="17">
        <f t="shared" si="5"/>
        <v>6822014</v>
      </c>
    </row>
    <row r="45" spans="1:28" s="10" customFormat="1" ht="93.75" customHeight="1" x14ac:dyDescent="0.25">
      <c r="A45" s="15">
        <f>IF(OR(C45=0,C45=""),"",COUNTA($C$18:C45))</f>
        <v>25</v>
      </c>
      <c r="B45" s="23" t="s">
        <v>455</v>
      </c>
      <c r="C45" s="34">
        <v>1988</v>
      </c>
      <c r="D45" s="14">
        <v>7050.1</v>
      </c>
      <c r="E45" s="14">
        <v>5617.3</v>
      </c>
      <c r="F45" s="14">
        <v>0</v>
      </c>
      <c r="G45" s="13" t="s">
        <v>1114</v>
      </c>
      <c r="H45" s="13">
        <v>3</v>
      </c>
      <c r="I45" s="13"/>
      <c r="J45" s="13"/>
      <c r="K45" s="14"/>
      <c r="L45" s="14"/>
      <c r="M45" s="14"/>
      <c r="N45" s="14"/>
      <c r="O45" s="14"/>
      <c r="P45" s="14">
        <f t="shared" ref="P45:P63" si="12">2900000*H45</f>
        <v>8700000</v>
      </c>
      <c r="Q45" s="14"/>
      <c r="R45" s="14"/>
      <c r="S45" s="14"/>
      <c r="T45" s="14"/>
      <c r="U45" s="14">
        <f t="shared" ref="U45:U63" si="13">48*D45</f>
        <v>338404.80000000005</v>
      </c>
      <c r="V45" s="13"/>
      <c r="W45" s="14">
        <f t="shared" si="4"/>
        <v>9038404.8000000007</v>
      </c>
      <c r="X45" s="18" t="s">
        <v>588</v>
      </c>
      <c r="Y45" s="45">
        <v>0</v>
      </c>
      <c r="Z45" s="45">
        <v>0</v>
      </c>
      <c r="AA45" s="45">
        <v>0</v>
      </c>
      <c r="AB45" s="17">
        <f t="shared" si="5"/>
        <v>9038404.8000000007</v>
      </c>
    </row>
    <row r="46" spans="1:28" s="10" customFormat="1" ht="93.75" customHeight="1" x14ac:dyDescent="0.25">
      <c r="A46" s="15">
        <f>IF(OR(C46=0,C46=""),"",COUNTA($C$18:C46))</f>
        <v>26</v>
      </c>
      <c r="B46" s="23" t="s">
        <v>459</v>
      </c>
      <c r="C46" s="34">
        <v>1989</v>
      </c>
      <c r="D46" s="14">
        <v>7187.6</v>
      </c>
      <c r="E46" s="14">
        <v>3532.7</v>
      </c>
      <c r="F46" s="14">
        <v>3654.9</v>
      </c>
      <c r="G46" s="13" t="s">
        <v>1114</v>
      </c>
      <c r="H46" s="13">
        <v>2</v>
      </c>
      <c r="I46" s="13"/>
      <c r="J46" s="13"/>
      <c r="K46" s="14"/>
      <c r="L46" s="14"/>
      <c r="M46" s="14"/>
      <c r="N46" s="14"/>
      <c r="O46" s="14"/>
      <c r="P46" s="14">
        <f t="shared" si="12"/>
        <v>5800000</v>
      </c>
      <c r="Q46" s="14"/>
      <c r="R46" s="14"/>
      <c r="S46" s="14"/>
      <c r="T46" s="14"/>
      <c r="U46" s="14">
        <f t="shared" si="13"/>
        <v>345004.80000000005</v>
      </c>
      <c r="V46" s="13"/>
      <c r="W46" s="14">
        <f t="shared" si="4"/>
        <v>6145004.7999999998</v>
      </c>
      <c r="X46" s="18" t="s">
        <v>588</v>
      </c>
      <c r="Y46" s="45">
        <v>0</v>
      </c>
      <c r="Z46" s="45">
        <v>0</v>
      </c>
      <c r="AA46" s="45">
        <v>0</v>
      </c>
      <c r="AB46" s="17">
        <f t="shared" si="5"/>
        <v>6145004.7999999998</v>
      </c>
    </row>
    <row r="47" spans="1:28" s="10" customFormat="1" ht="93.75" customHeight="1" x14ac:dyDescent="0.25">
      <c r="A47" s="15">
        <f>IF(OR(C47=0,C47=""),"",COUNTA($C$18:C47))</f>
        <v>27</v>
      </c>
      <c r="B47" s="23" t="s">
        <v>460</v>
      </c>
      <c r="C47" s="34">
        <v>1989</v>
      </c>
      <c r="D47" s="14">
        <v>3034.5</v>
      </c>
      <c r="E47" s="14">
        <v>2527.5</v>
      </c>
      <c r="F47" s="14">
        <v>507</v>
      </c>
      <c r="G47" s="13" t="s">
        <v>1114</v>
      </c>
      <c r="H47" s="13">
        <v>1</v>
      </c>
      <c r="I47" s="13"/>
      <c r="J47" s="13"/>
      <c r="K47" s="14"/>
      <c r="L47" s="14"/>
      <c r="M47" s="14"/>
      <c r="N47" s="14"/>
      <c r="O47" s="14"/>
      <c r="P47" s="14">
        <f t="shared" si="12"/>
        <v>2900000</v>
      </c>
      <c r="Q47" s="14"/>
      <c r="R47" s="14"/>
      <c r="S47" s="14"/>
      <c r="T47" s="14"/>
      <c r="U47" s="14">
        <f t="shared" si="13"/>
        <v>145656</v>
      </c>
      <c r="V47" s="14"/>
      <c r="W47" s="14">
        <f t="shared" si="4"/>
        <v>3045656</v>
      </c>
      <c r="X47" s="18" t="s">
        <v>588</v>
      </c>
      <c r="Y47" s="45">
        <v>0</v>
      </c>
      <c r="Z47" s="45">
        <v>0</v>
      </c>
      <c r="AA47" s="45">
        <v>0</v>
      </c>
      <c r="AB47" s="17">
        <f t="shared" si="5"/>
        <v>3045656</v>
      </c>
    </row>
    <row r="48" spans="1:28" s="10" customFormat="1" ht="93.75" customHeight="1" x14ac:dyDescent="0.25">
      <c r="A48" s="15">
        <f>IF(OR(C48=0,C48=""),"",COUNTA($C$18:C48))</f>
        <v>28</v>
      </c>
      <c r="B48" s="23" t="s">
        <v>474</v>
      </c>
      <c r="C48" s="34">
        <v>1990</v>
      </c>
      <c r="D48" s="14">
        <v>8410.9</v>
      </c>
      <c r="E48" s="14">
        <v>5316.83</v>
      </c>
      <c r="F48" s="14">
        <v>443.3</v>
      </c>
      <c r="G48" s="13" t="s">
        <v>1114</v>
      </c>
      <c r="H48" s="13">
        <v>1</v>
      </c>
      <c r="I48" s="13"/>
      <c r="J48" s="13"/>
      <c r="K48" s="83"/>
      <c r="L48" s="83"/>
      <c r="M48" s="83"/>
      <c r="N48" s="83"/>
      <c r="O48" s="14"/>
      <c r="P48" s="14">
        <f t="shared" si="12"/>
        <v>2900000</v>
      </c>
      <c r="Q48" s="83"/>
      <c r="R48" s="83"/>
      <c r="S48" s="83"/>
      <c r="T48" s="83"/>
      <c r="U48" s="14">
        <f t="shared" si="13"/>
        <v>403723.19999999995</v>
      </c>
      <c r="V48" s="14"/>
      <c r="W48" s="14">
        <f t="shared" si="4"/>
        <v>3303723.2</v>
      </c>
      <c r="X48" s="18" t="s">
        <v>588</v>
      </c>
      <c r="Y48" s="45">
        <v>0</v>
      </c>
      <c r="Z48" s="45">
        <v>0</v>
      </c>
      <c r="AA48" s="45">
        <v>0</v>
      </c>
      <c r="AB48" s="17">
        <f t="shared" si="5"/>
        <v>3303723.2</v>
      </c>
    </row>
    <row r="49" spans="1:28" s="10" customFormat="1" ht="93.75" customHeight="1" x14ac:dyDescent="0.25">
      <c r="A49" s="15">
        <f>IF(OR(C49=0,C49=""),"",COUNTA($C$18:C49))</f>
        <v>29</v>
      </c>
      <c r="B49" s="23" t="s">
        <v>478</v>
      </c>
      <c r="C49" s="34">
        <v>1991</v>
      </c>
      <c r="D49" s="14">
        <v>8017.69</v>
      </c>
      <c r="E49" s="14" t="s">
        <v>587</v>
      </c>
      <c r="F49" s="14">
        <v>0</v>
      </c>
      <c r="G49" s="13" t="s">
        <v>1114</v>
      </c>
      <c r="H49" s="13">
        <v>4</v>
      </c>
      <c r="I49" s="13"/>
      <c r="J49" s="13"/>
      <c r="K49" s="14"/>
      <c r="L49" s="14"/>
      <c r="M49" s="14"/>
      <c r="N49" s="14"/>
      <c r="O49" s="14"/>
      <c r="P49" s="14">
        <f t="shared" si="12"/>
        <v>11600000</v>
      </c>
      <c r="Q49" s="14"/>
      <c r="R49" s="14"/>
      <c r="S49" s="14"/>
      <c r="T49" s="14"/>
      <c r="U49" s="14">
        <f t="shared" si="13"/>
        <v>384849.12</v>
      </c>
      <c r="V49" s="13"/>
      <c r="W49" s="14">
        <f t="shared" si="4"/>
        <v>11984849.119999999</v>
      </c>
      <c r="X49" s="18" t="s">
        <v>588</v>
      </c>
      <c r="Y49" s="45">
        <v>0</v>
      </c>
      <c r="Z49" s="45">
        <v>0</v>
      </c>
      <c r="AA49" s="45">
        <v>0</v>
      </c>
      <c r="AB49" s="17">
        <f t="shared" si="5"/>
        <v>11984849.119999999</v>
      </c>
    </row>
    <row r="50" spans="1:28" s="10" customFormat="1" ht="93.75" customHeight="1" x14ac:dyDescent="0.25">
      <c r="A50" s="15">
        <f>IF(OR(C50=0,C50=""),"",COUNTA($C$18:C50))</f>
        <v>30</v>
      </c>
      <c r="B50" s="23" t="s">
        <v>486</v>
      </c>
      <c r="C50" s="34">
        <v>1992</v>
      </c>
      <c r="D50" s="14">
        <v>8577.1</v>
      </c>
      <c r="E50" s="14">
        <v>5306.6</v>
      </c>
      <c r="F50" s="14">
        <v>3270.5</v>
      </c>
      <c r="G50" s="13" t="s">
        <v>1114</v>
      </c>
      <c r="H50" s="13">
        <v>3</v>
      </c>
      <c r="I50" s="13"/>
      <c r="J50" s="13"/>
      <c r="K50" s="14"/>
      <c r="L50" s="14"/>
      <c r="M50" s="14"/>
      <c r="N50" s="14"/>
      <c r="O50" s="14"/>
      <c r="P50" s="14">
        <f t="shared" si="12"/>
        <v>8700000</v>
      </c>
      <c r="Q50" s="14"/>
      <c r="R50" s="14"/>
      <c r="S50" s="14"/>
      <c r="T50" s="14"/>
      <c r="U50" s="14">
        <f t="shared" si="13"/>
        <v>411700.80000000005</v>
      </c>
      <c r="V50" s="13"/>
      <c r="W50" s="14">
        <f t="shared" si="4"/>
        <v>9111700.8000000007</v>
      </c>
      <c r="X50" s="18" t="s">
        <v>588</v>
      </c>
      <c r="Y50" s="45">
        <v>0</v>
      </c>
      <c r="Z50" s="45">
        <v>0</v>
      </c>
      <c r="AA50" s="45">
        <v>0</v>
      </c>
      <c r="AB50" s="17">
        <f t="shared" si="5"/>
        <v>9111700.8000000007</v>
      </c>
    </row>
    <row r="51" spans="1:28" s="10" customFormat="1" ht="93.75" customHeight="1" x14ac:dyDescent="0.25">
      <c r="A51" s="15">
        <f>IF(OR(C51=0,C51=""),"",COUNTA($C$18:C51))</f>
        <v>31</v>
      </c>
      <c r="B51" s="23" t="s">
        <v>495</v>
      </c>
      <c r="C51" s="34">
        <v>1993</v>
      </c>
      <c r="D51" s="14">
        <v>10150</v>
      </c>
      <c r="E51" s="14">
        <v>9249.9</v>
      </c>
      <c r="F51" s="14">
        <v>900.1</v>
      </c>
      <c r="G51" s="13" t="s">
        <v>1114</v>
      </c>
      <c r="H51" s="13">
        <v>5</v>
      </c>
      <c r="I51" s="13"/>
      <c r="J51" s="13"/>
      <c r="K51" s="14"/>
      <c r="L51" s="14"/>
      <c r="M51" s="14"/>
      <c r="N51" s="14"/>
      <c r="O51" s="14"/>
      <c r="P51" s="14">
        <f t="shared" si="12"/>
        <v>14500000</v>
      </c>
      <c r="Q51" s="14"/>
      <c r="R51" s="14"/>
      <c r="S51" s="14"/>
      <c r="T51" s="14"/>
      <c r="U51" s="14">
        <f t="shared" si="13"/>
        <v>487200</v>
      </c>
      <c r="V51" s="13"/>
      <c r="W51" s="14">
        <f t="shared" si="4"/>
        <v>14987200</v>
      </c>
      <c r="X51" s="18" t="s">
        <v>588</v>
      </c>
      <c r="Y51" s="45">
        <v>0</v>
      </c>
      <c r="Z51" s="45">
        <v>0</v>
      </c>
      <c r="AA51" s="45">
        <v>0</v>
      </c>
      <c r="AB51" s="17">
        <f t="shared" si="5"/>
        <v>14987200</v>
      </c>
    </row>
    <row r="52" spans="1:28" s="10" customFormat="1" ht="93.75" customHeight="1" x14ac:dyDescent="0.25">
      <c r="A52" s="15">
        <f>IF(OR(C52=0,C52=""),"",COUNTA($C$18:C52))</f>
        <v>32</v>
      </c>
      <c r="B52" s="23" t="s">
        <v>496</v>
      </c>
      <c r="C52" s="34">
        <v>1993</v>
      </c>
      <c r="D52" s="14">
        <v>3751.7</v>
      </c>
      <c r="E52" s="14">
        <v>3343.1</v>
      </c>
      <c r="F52" s="14">
        <v>0</v>
      </c>
      <c r="G52" s="13" t="s">
        <v>1114</v>
      </c>
      <c r="H52" s="13">
        <v>1</v>
      </c>
      <c r="I52" s="13"/>
      <c r="J52" s="13"/>
      <c r="K52" s="14"/>
      <c r="L52" s="14"/>
      <c r="M52" s="14"/>
      <c r="N52" s="14"/>
      <c r="O52" s="14"/>
      <c r="P52" s="14">
        <f t="shared" si="12"/>
        <v>2900000</v>
      </c>
      <c r="Q52" s="14"/>
      <c r="R52" s="14"/>
      <c r="S52" s="14"/>
      <c r="T52" s="14"/>
      <c r="U52" s="14">
        <f t="shared" si="13"/>
        <v>180081.59999999998</v>
      </c>
      <c r="V52" s="13"/>
      <c r="W52" s="14">
        <f t="shared" si="4"/>
        <v>3080081.6</v>
      </c>
      <c r="X52" s="18" t="s">
        <v>588</v>
      </c>
      <c r="Y52" s="45">
        <v>0</v>
      </c>
      <c r="Z52" s="45">
        <v>0</v>
      </c>
      <c r="AA52" s="45">
        <v>0</v>
      </c>
      <c r="AB52" s="17">
        <f t="shared" si="5"/>
        <v>3080081.6</v>
      </c>
    </row>
    <row r="53" spans="1:28" s="11" customFormat="1" ht="93.75" customHeight="1" x14ac:dyDescent="0.25">
      <c r="A53" s="15">
        <f>IF(OR(C53=0,C53=""),"",COUNTA($C$18:C53))</f>
        <v>33</v>
      </c>
      <c r="B53" s="23" t="s">
        <v>506</v>
      </c>
      <c r="C53" s="34">
        <v>1994</v>
      </c>
      <c r="D53" s="14">
        <v>5596.6</v>
      </c>
      <c r="E53" s="14">
        <v>3849</v>
      </c>
      <c r="F53" s="14">
        <v>0</v>
      </c>
      <c r="G53" s="13" t="s">
        <v>1114</v>
      </c>
      <c r="H53" s="13">
        <v>2</v>
      </c>
      <c r="I53" s="13"/>
      <c r="J53" s="13"/>
      <c r="K53" s="14"/>
      <c r="L53" s="14"/>
      <c r="M53" s="14"/>
      <c r="N53" s="14"/>
      <c r="O53" s="14"/>
      <c r="P53" s="14">
        <f t="shared" si="12"/>
        <v>5800000</v>
      </c>
      <c r="Q53" s="14"/>
      <c r="R53" s="14"/>
      <c r="S53" s="14"/>
      <c r="T53" s="14"/>
      <c r="U53" s="14">
        <f t="shared" si="13"/>
        <v>268636.80000000005</v>
      </c>
      <c r="V53" s="14"/>
      <c r="W53" s="14">
        <f t="shared" si="4"/>
        <v>6068636.7999999998</v>
      </c>
      <c r="X53" s="18" t="s">
        <v>588</v>
      </c>
      <c r="Y53" s="45">
        <v>0</v>
      </c>
      <c r="Z53" s="45">
        <v>0</v>
      </c>
      <c r="AA53" s="45">
        <v>0</v>
      </c>
      <c r="AB53" s="17">
        <f t="shared" si="5"/>
        <v>6068636.7999999998</v>
      </c>
    </row>
    <row r="54" spans="1:28" s="10" customFormat="1" ht="93.75" customHeight="1" x14ac:dyDescent="0.25">
      <c r="A54" s="15">
        <f>IF(OR(C54=0,C54=""),"",COUNTA($C$18:C54))</f>
        <v>34</v>
      </c>
      <c r="B54" s="23" t="s">
        <v>519</v>
      </c>
      <c r="C54" s="34">
        <v>1995</v>
      </c>
      <c r="D54" s="14">
        <v>4782.5</v>
      </c>
      <c r="E54" s="14">
        <v>2352</v>
      </c>
      <c r="F54" s="14">
        <v>2430.5</v>
      </c>
      <c r="G54" s="13" t="s">
        <v>1114</v>
      </c>
      <c r="H54" s="13">
        <v>2</v>
      </c>
      <c r="I54" s="13"/>
      <c r="J54" s="13"/>
      <c r="K54" s="14"/>
      <c r="L54" s="14"/>
      <c r="M54" s="14"/>
      <c r="N54" s="14"/>
      <c r="O54" s="14"/>
      <c r="P54" s="14">
        <f t="shared" si="12"/>
        <v>5800000</v>
      </c>
      <c r="Q54" s="14"/>
      <c r="R54" s="14"/>
      <c r="S54" s="14"/>
      <c r="T54" s="14"/>
      <c r="U54" s="14">
        <f t="shared" si="13"/>
        <v>229560</v>
      </c>
      <c r="V54" s="14"/>
      <c r="W54" s="14">
        <f t="shared" si="4"/>
        <v>6029560</v>
      </c>
      <c r="X54" s="18" t="s">
        <v>588</v>
      </c>
      <c r="Y54" s="45">
        <v>0</v>
      </c>
      <c r="Z54" s="45">
        <v>0</v>
      </c>
      <c r="AA54" s="45">
        <v>0</v>
      </c>
      <c r="AB54" s="17">
        <f t="shared" si="5"/>
        <v>6029560</v>
      </c>
    </row>
    <row r="55" spans="1:28" s="10" customFormat="1" ht="93.75" customHeight="1" x14ac:dyDescent="0.25">
      <c r="A55" s="15">
        <f>IF(OR(C55=0,C55=""),"",COUNTA($C$18:C55))</f>
        <v>35</v>
      </c>
      <c r="B55" s="23" t="s">
        <v>520</v>
      </c>
      <c r="C55" s="34">
        <v>1995</v>
      </c>
      <c r="D55" s="14">
        <v>8798.1</v>
      </c>
      <c r="E55" s="14">
        <v>7567.5</v>
      </c>
      <c r="F55" s="14">
        <v>1230.5999999999999</v>
      </c>
      <c r="G55" s="13" t="s">
        <v>1114</v>
      </c>
      <c r="H55" s="13">
        <v>4</v>
      </c>
      <c r="I55" s="13"/>
      <c r="J55" s="13"/>
      <c r="K55" s="14"/>
      <c r="L55" s="14"/>
      <c r="M55" s="14"/>
      <c r="N55" s="14"/>
      <c r="O55" s="14"/>
      <c r="P55" s="14">
        <f t="shared" si="12"/>
        <v>11600000</v>
      </c>
      <c r="Q55" s="14"/>
      <c r="R55" s="14"/>
      <c r="S55" s="14"/>
      <c r="T55" s="14"/>
      <c r="U55" s="14">
        <f t="shared" si="13"/>
        <v>422308.80000000005</v>
      </c>
      <c r="V55" s="14"/>
      <c r="W55" s="14">
        <f t="shared" si="4"/>
        <v>12022308.800000001</v>
      </c>
      <c r="X55" s="18" t="s">
        <v>588</v>
      </c>
      <c r="Y55" s="45">
        <v>0</v>
      </c>
      <c r="Z55" s="45">
        <v>0</v>
      </c>
      <c r="AA55" s="45">
        <v>0</v>
      </c>
      <c r="AB55" s="17">
        <f t="shared" si="5"/>
        <v>12022308.800000001</v>
      </c>
    </row>
    <row r="56" spans="1:28" s="10" customFormat="1" ht="93.75" customHeight="1" x14ac:dyDescent="0.25">
      <c r="A56" s="15">
        <f>IF(OR(C56=0,C56=""),"",COUNTA($C$18:C56))</f>
        <v>36</v>
      </c>
      <c r="B56" s="23" t="s">
        <v>535</v>
      </c>
      <c r="C56" s="34">
        <v>1996</v>
      </c>
      <c r="D56" s="14">
        <v>14172.5</v>
      </c>
      <c r="E56" s="14">
        <v>6967.2</v>
      </c>
      <c r="F56" s="14">
        <v>7205.3</v>
      </c>
      <c r="G56" s="13" t="s">
        <v>1114</v>
      </c>
      <c r="H56" s="13">
        <v>6</v>
      </c>
      <c r="I56" s="13"/>
      <c r="J56" s="13"/>
      <c r="K56" s="14"/>
      <c r="L56" s="14"/>
      <c r="M56" s="14"/>
      <c r="N56" s="14"/>
      <c r="O56" s="14"/>
      <c r="P56" s="14">
        <f t="shared" si="12"/>
        <v>17400000</v>
      </c>
      <c r="Q56" s="14"/>
      <c r="R56" s="14"/>
      <c r="S56" s="14"/>
      <c r="T56" s="14"/>
      <c r="U56" s="14">
        <f t="shared" si="13"/>
        <v>680280</v>
      </c>
      <c r="V56" s="13"/>
      <c r="W56" s="14">
        <f t="shared" si="4"/>
        <v>18080280</v>
      </c>
      <c r="X56" s="18" t="s">
        <v>588</v>
      </c>
      <c r="Y56" s="45">
        <v>0</v>
      </c>
      <c r="Z56" s="45">
        <v>0</v>
      </c>
      <c r="AA56" s="45">
        <v>0</v>
      </c>
      <c r="AB56" s="17">
        <f t="shared" si="5"/>
        <v>18080280</v>
      </c>
    </row>
    <row r="57" spans="1:28" s="10" customFormat="1" ht="93.75" customHeight="1" x14ac:dyDescent="0.25">
      <c r="A57" s="15">
        <f>IF(OR(C57=0,C57=""),"",COUNTA($C$18:C57))</f>
        <v>37</v>
      </c>
      <c r="B57" s="23" t="s">
        <v>536</v>
      </c>
      <c r="C57" s="34">
        <v>1996</v>
      </c>
      <c r="D57" s="14">
        <v>4291.3999999999996</v>
      </c>
      <c r="E57" s="14">
        <v>3659.9</v>
      </c>
      <c r="F57" s="14">
        <v>0</v>
      </c>
      <c r="G57" s="13" t="s">
        <v>1114</v>
      </c>
      <c r="H57" s="13">
        <v>1</v>
      </c>
      <c r="I57" s="13"/>
      <c r="J57" s="13"/>
      <c r="K57" s="14"/>
      <c r="L57" s="14"/>
      <c r="M57" s="14"/>
      <c r="N57" s="14"/>
      <c r="O57" s="14"/>
      <c r="P57" s="14">
        <f t="shared" si="12"/>
        <v>2900000</v>
      </c>
      <c r="Q57" s="14"/>
      <c r="R57" s="14"/>
      <c r="S57" s="14"/>
      <c r="T57" s="14"/>
      <c r="U57" s="14">
        <f t="shared" si="13"/>
        <v>205987.19999999998</v>
      </c>
      <c r="V57" s="13"/>
      <c r="W57" s="14">
        <f t="shared" si="4"/>
        <v>3105987.2</v>
      </c>
      <c r="X57" s="18" t="s">
        <v>588</v>
      </c>
      <c r="Y57" s="45">
        <v>0</v>
      </c>
      <c r="Z57" s="45">
        <v>0</v>
      </c>
      <c r="AA57" s="45">
        <v>0</v>
      </c>
      <c r="AB57" s="17">
        <f t="shared" si="5"/>
        <v>3105987.2</v>
      </c>
    </row>
    <row r="58" spans="1:28" s="10" customFormat="1" ht="93.75" customHeight="1" x14ac:dyDescent="0.25">
      <c r="A58" s="15">
        <f>IF(OR(C58=0,C58=""),"",COUNTA($C$18:C58))</f>
        <v>38</v>
      </c>
      <c r="B58" s="23" t="s">
        <v>550</v>
      </c>
      <c r="C58" s="34">
        <v>1997</v>
      </c>
      <c r="D58" s="14">
        <v>4328.8</v>
      </c>
      <c r="E58" s="14">
        <v>3954.8</v>
      </c>
      <c r="F58" s="14">
        <v>374</v>
      </c>
      <c r="G58" s="13" t="s">
        <v>1114</v>
      </c>
      <c r="H58" s="13">
        <v>2</v>
      </c>
      <c r="I58" s="13"/>
      <c r="J58" s="13"/>
      <c r="K58" s="14"/>
      <c r="L58" s="14"/>
      <c r="M58" s="14"/>
      <c r="N58" s="14"/>
      <c r="O58" s="14"/>
      <c r="P58" s="14">
        <f t="shared" si="12"/>
        <v>5800000</v>
      </c>
      <c r="Q58" s="14"/>
      <c r="R58" s="14"/>
      <c r="S58" s="14"/>
      <c r="T58" s="14"/>
      <c r="U58" s="14">
        <f t="shared" si="13"/>
        <v>207782.40000000002</v>
      </c>
      <c r="V58" s="14"/>
      <c r="W58" s="14">
        <f t="shared" si="4"/>
        <v>6007782.4000000004</v>
      </c>
      <c r="X58" s="18" t="s">
        <v>588</v>
      </c>
      <c r="Y58" s="45">
        <v>0</v>
      </c>
      <c r="Z58" s="45">
        <v>0</v>
      </c>
      <c r="AA58" s="45">
        <v>0</v>
      </c>
      <c r="AB58" s="17">
        <f t="shared" si="5"/>
        <v>6007782.4000000004</v>
      </c>
    </row>
    <row r="59" spans="1:28" s="10" customFormat="1" ht="93.75" customHeight="1" x14ac:dyDescent="0.25">
      <c r="A59" s="15">
        <f>IF(OR(C59=0,C59=""),"",COUNTA($C$18:C59))</f>
        <v>39</v>
      </c>
      <c r="B59" s="23" t="s">
        <v>551</v>
      </c>
      <c r="C59" s="34">
        <v>1997</v>
      </c>
      <c r="D59" s="14">
        <v>4753.3</v>
      </c>
      <c r="E59" s="14">
        <v>3795</v>
      </c>
      <c r="F59" s="14">
        <v>0</v>
      </c>
      <c r="G59" s="13" t="s">
        <v>1114</v>
      </c>
      <c r="H59" s="13">
        <v>2</v>
      </c>
      <c r="I59" s="13"/>
      <c r="J59" s="13"/>
      <c r="K59" s="14"/>
      <c r="L59" s="14"/>
      <c r="M59" s="14"/>
      <c r="N59" s="14"/>
      <c r="O59" s="14"/>
      <c r="P59" s="14">
        <f t="shared" si="12"/>
        <v>5800000</v>
      </c>
      <c r="Q59" s="14"/>
      <c r="R59" s="14"/>
      <c r="S59" s="14"/>
      <c r="T59" s="14"/>
      <c r="U59" s="14">
        <f t="shared" si="13"/>
        <v>228158.40000000002</v>
      </c>
      <c r="V59" s="14"/>
      <c r="W59" s="14">
        <f t="shared" si="4"/>
        <v>6028158.4000000004</v>
      </c>
      <c r="X59" s="18" t="s">
        <v>588</v>
      </c>
      <c r="Y59" s="45">
        <v>0</v>
      </c>
      <c r="Z59" s="45">
        <v>0</v>
      </c>
      <c r="AA59" s="45">
        <v>0</v>
      </c>
      <c r="AB59" s="17">
        <f t="shared" si="5"/>
        <v>6028158.4000000004</v>
      </c>
    </row>
    <row r="60" spans="1:28" s="11" customFormat="1" ht="93.75" customHeight="1" x14ac:dyDescent="0.25">
      <c r="A60" s="15">
        <f>IF(OR(C60=0,C60=""),"",COUNTA($C$18:C60))</f>
        <v>40</v>
      </c>
      <c r="B60" s="23" t="s">
        <v>559</v>
      </c>
      <c r="C60" s="34">
        <v>1998</v>
      </c>
      <c r="D60" s="14">
        <v>2728.4</v>
      </c>
      <c r="E60" s="14">
        <v>2576</v>
      </c>
      <c r="F60" s="14">
        <v>0</v>
      </c>
      <c r="G60" s="13" t="s">
        <v>1114</v>
      </c>
      <c r="H60" s="13">
        <v>1</v>
      </c>
      <c r="I60" s="13"/>
      <c r="J60" s="13"/>
      <c r="K60" s="14"/>
      <c r="L60" s="14"/>
      <c r="M60" s="14"/>
      <c r="N60" s="14"/>
      <c r="O60" s="14"/>
      <c r="P60" s="14">
        <f t="shared" si="12"/>
        <v>2900000</v>
      </c>
      <c r="Q60" s="14"/>
      <c r="R60" s="14"/>
      <c r="S60" s="14"/>
      <c r="T60" s="14"/>
      <c r="U60" s="14">
        <f t="shared" si="13"/>
        <v>130963.20000000001</v>
      </c>
      <c r="V60" s="14"/>
      <c r="W60" s="14">
        <f t="shared" si="4"/>
        <v>3030963.2</v>
      </c>
      <c r="X60" s="18" t="s">
        <v>588</v>
      </c>
      <c r="Y60" s="45">
        <v>0</v>
      </c>
      <c r="Z60" s="45">
        <v>0</v>
      </c>
      <c r="AA60" s="45">
        <v>0</v>
      </c>
      <c r="AB60" s="17">
        <f t="shared" si="5"/>
        <v>3030963.2</v>
      </c>
    </row>
    <row r="61" spans="1:28" s="10" customFormat="1" ht="93.75" customHeight="1" x14ac:dyDescent="0.25">
      <c r="A61" s="15">
        <f>IF(OR(C61=0,C61=""),"",COUNTA($C$18:C61))</f>
        <v>41</v>
      </c>
      <c r="B61" s="23" t="s">
        <v>560</v>
      </c>
      <c r="C61" s="34">
        <v>1998</v>
      </c>
      <c r="D61" s="14">
        <v>9494.5</v>
      </c>
      <c r="E61" s="14">
        <v>4661.1000000000004</v>
      </c>
      <c r="F61" s="14">
        <v>4833.3999999999996</v>
      </c>
      <c r="G61" s="13" t="s">
        <v>1114</v>
      </c>
      <c r="H61" s="13">
        <v>4</v>
      </c>
      <c r="I61" s="13"/>
      <c r="J61" s="13"/>
      <c r="K61" s="14"/>
      <c r="L61" s="14"/>
      <c r="M61" s="14"/>
      <c r="N61" s="14"/>
      <c r="O61" s="14"/>
      <c r="P61" s="14">
        <f t="shared" si="12"/>
        <v>11600000</v>
      </c>
      <c r="Q61" s="14"/>
      <c r="R61" s="14"/>
      <c r="S61" s="14"/>
      <c r="T61" s="14"/>
      <c r="U61" s="14">
        <f t="shared" si="13"/>
        <v>455736</v>
      </c>
      <c r="V61" s="14"/>
      <c r="W61" s="14">
        <f t="shared" si="4"/>
        <v>12055736</v>
      </c>
      <c r="X61" s="18" t="s">
        <v>588</v>
      </c>
      <c r="Y61" s="45">
        <v>0</v>
      </c>
      <c r="Z61" s="45">
        <v>0</v>
      </c>
      <c r="AA61" s="45">
        <v>0</v>
      </c>
      <c r="AB61" s="17">
        <f t="shared" si="5"/>
        <v>12055736</v>
      </c>
    </row>
    <row r="62" spans="1:28" s="10" customFormat="1" ht="93.75" customHeight="1" x14ac:dyDescent="0.25">
      <c r="A62" s="15">
        <f>IF(OR(C62=0,C62=""),"",COUNTA($C$18:C62))</f>
        <v>42</v>
      </c>
      <c r="B62" s="23" t="s">
        <v>561</v>
      </c>
      <c r="C62" s="34">
        <v>1998</v>
      </c>
      <c r="D62" s="14">
        <v>8497.2000000000007</v>
      </c>
      <c r="E62" s="14">
        <v>7330.2</v>
      </c>
      <c r="F62" s="14">
        <v>1167</v>
      </c>
      <c r="G62" s="13" t="s">
        <v>1114</v>
      </c>
      <c r="H62" s="13">
        <v>4</v>
      </c>
      <c r="I62" s="13"/>
      <c r="J62" s="13"/>
      <c r="K62" s="14"/>
      <c r="L62" s="14"/>
      <c r="M62" s="14"/>
      <c r="N62" s="14"/>
      <c r="O62" s="14"/>
      <c r="P62" s="14">
        <f t="shared" si="12"/>
        <v>11600000</v>
      </c>
      <c r="Q62" s="14"/>
      <c r="R62" s="14"/>
      <c r="S62" s="14"/>
      <c r="T62" s="14"/>
      <c r="U62" s="14">
        <f t="shared" si="13"/>
        <v>407865.60000000003</v>
      </c>
      <c r="V62" s="14"/>
      <c r="W62" s="14">
        <f t="shared" si="4"/>
        <v>12007865.6</v>
      </c>
      <c r="X62" s="18" t="s">
        <v>588</v>
      </c>
      <c r="Y62" s="45">
        <v>0</v>
      </c>
      <c r="Z62" s="45">
        <v>0</v>
      </c>
      <c r="AA62" s="45">
        <v>0</v>
      </c>
      <c r="AB62" s="17">
        <f t="shared" si="5"/>
        <v>12007865.6</v>
      </c>
    </row>
    <row r="63" spans="1:28" s="10" customFormat="1" ht="93.75" customHeight="1" x14ac:dyDescent="0.25">
      <c r="A63" s="15">
        <f>IF(OR(C63=0,C63=""),"",COUNTA($C$18:C63))</f>
        <v>43</v>
      </c>
      <c r="B63" s="23" t="s">
        <v>569</v>
      </c>
      <c r="C63" s="34">
        <v>1999</v>
      </c>
      <c r="D63" s="14">
        <v>4473.7</v>
      </c>
      <c r="E63" s="14">
        <v>3987.7</v>
      </c>
      <c r="F63" s="14">
        <v>0</v>
      </c>
      <c r="G63" s="13" t="s">
        <v>1114</v>
      </c>
      <c r="H63" s="13">
        <v>2</v>
      </c>
      <c r="I63" s="13"/>
      <c r="J63" s="13"/>
      <c r="K63" s="14"/>
      <c r="L63" s="14"/>
      <c r="M63" s="14"/>
      <c r="N63" s="16"/>
      <c r="O63" s="14"/>
      <c r="P63" s="14">
        <f t="shared" si="12"/>
        <v>5800000</v>
      </c>
      <c r="Q63" s="14"/>
      <c r="R63" s="14"/>
      <c r="S63" s="14"/>
      <c r="T63" s="14"/>
      <c r="U63" s="14">
        <f t="shared" si="13"/>
        <v>214737.59999999998</v>
      </c>
      <c r="V63" s="14"/>
      <c r="W63" s="14">
        <f t="shared" si="4"/>
        <v>6014737.5999999996</v>
      </c>
      <c r="X63" s="18" t="s">
        <v>588</v>
      </c>
      <c r="Y63" s="45">
        <v>0</v>
      </c>
      <c r="Z63" s="45">
        <v>0</v>
      </c>
      <c r="AA63" s="45">
        <v>0</v>
      </c>
      <c r="AB63" s="17">
        <f t="shared" si="5"/>
        <v>6014737.5999999996</v>
      </c>
    </row>
    <row r="64" spans="1:28" s="10" customFormat="1" ht="93.75" customHeight="1" x14ac:dyDescent="0.25">
      <c r="A64" s="15" t="str">
        <f>IF(OR(C64=0,C64=""),"",COUNTA($C$18:C64))</f>
        <v/>
      </c>
      <c r="B64" s="23"/>
      <c r="C64" s="34"/>
      <c r="D64" s="22">
        <f>SUM(D24:D63)</f>
        <v>246048.54</v>
      </c>
      <c r="E64" s="22">
        <f t="shared" ref="E64:F64" si="14">SUM(E24:E63)</f>
        <v>163147.03000000003</v>
      </c>
      <c r="F64" s="22">
        <f t="shared" si="14"/>
        <v>40844.199999999997</v>
      </c>
      <c r="G64" s="13"/>
      <c r="H64" s="13"/>
      <c r="I64" s="13"/>
      <c r="J64" s="13"/>
      <c r="K64" s="14"/>
      <c r="L64" s="14"/>
      <c r="M64" s="14"/>
      <c r="N64" s="16"/>
      <c r="O64" s="14"/>
      <c r="P64" s="14"/>
      <c r="Q64" s="14"/>
      <c r="R64" s="14"/>
      <c r="S64" s="14"/>
      <c r="T64" s="14"/>
      <c r="U64" s="14"/>
      <c r="V64" s="14"/>
      <c r="W64" s="22">
        <f>SUM(W24:W63)</f>
        <v>295966439.72000009</v>
      </c>
      <c r="X64" s="22"/>
      <c r="Y64" s="22"/>
      <c r="Z64" s="22"/>
      <c r="AA64" s="22">
        <f t="shared" ref="AA64:AB64" si="15">SUM(AA24:AA63)</f>
        <v>0</v>
      </c>
      <c r="AB64" s="22">
        <f t="shared" si="15"/>
        <v>295966439.72000009</v>
      </c>
    </row>
    <row r="65" spans="1:28" s="10" customFormat="1" ht="93.75" customHeight="1" x14ac:dyDescent="0.25">
      <c r="A65" s="15" t="str">
        <f>IF(OR(C65=0,C65=""),"",COUNTA($C$18:C65))</f>
        <v/>
      </c>
      <c r="B65" s="25" t="s">
        <v>1057</v>
      </c>
      <c r="C65" s="34"/>
      <c r="D65" s="14"/>
      <c r="E65" s="14"/>
      <c r="F65" s="14"/>
      <c r="G65" s="13"/>
      <c r="H65" s="13"/>
      <c r="I65" s="13"/>
      <c r="J65" s="13"/>
      <c r="K65" s="14"/>
      <c r="L65" s="14"/>
      <c r="M65" s="14"/>
      <c r="N65" s="16"/>
      <c r="O65" s="14"/>
      <c r="P65" s="14"/>
      <c r="Q65" s="14"/>
      <c r="R65" s="14"/>
      <c r="S65" s="14"/>
      <c r="T65" s="14"/>
      <c r="U65" s="14"/>
      <c r="V65" s="14"/>
      <c r="W65" s="17"/>
      <c r="X65" s="17"/>
      <c r="Y65" s="17"/>
      <c r="Z65" s="17"/>
      <c r="AA65" s="17"/>
      <c r="AB65" s="17"/>
    </row>
    <row r="66" spans="1:28" s="11" customFormat="1" ht="93.75" customHeight="1" x14ac:dyDescent="0.25">
      <c r="A66" s="15">
        <f>IF(OR(C66=0,C66=""),"",COUNTA($C$18:C66))</f>
        <v>44</v>
      </c>
      <c r="B66" s="23" t="s">
        <v>231</v>
      </c>
      <c r="C66" s="34">
        <v>1960</v>
      </c>
      <c r="D66" s="14">
        <v>331.2</v>
      </c>
      <c r="E66" s="14">
        <v>234.7</v>
      </c>
      <c r="F66" s="14">
        <v>93.5</v>
      </c>
      <c r="G66" s="13" t="s">
        <v>1106</v>
      </c>
      <c r="H66" s="13"/>
      <c r="I66" s="13"/>
      <c r="J66" s="13"/>
      <c r="K66" s="14"/>
      <c r="L66" s="14"/>
      <c r="M66" s="14"/>
      <c r="N66" s="14"/>
      <c r="O66" s="14"/>
      <c r="P66" s="14"/>
      <c r="Q66" s="14">
        <f t="shared" ref="Q66:Q67" si="16">3961*D66</f>
        <v>1311883.2</v>
      </c>
      <c r="R66" s="14"/>
      <c r="S66" s="14">
        <f t="shared" ref="S66:S67" si="17">3011*D66</f>
        <v>997243.2</v>
      </c>
      <c r="T66" s="14"/>
      <c r="U66" s="14"/>
      <c r="V66" s="13"/>
      <c r="W66" s="14">
        <f t="shared" ref="W66:W67" si="18">K66+L66+M66+N66+O66+P66+Q66+R66+S66+T66+U66+V66</f>
        <v>2309126.4</v>
      </c>
      <c r="X66" s="18" t="s">
        <v>588</v>
      </c>
      <c r="Y66" s="45">
        <v>0</v>
      </c>
      <c r="Z66" s="45">
        <v>0</v>
      </c>
      <c r="AA66" s="45">
        <v>0</v>
      </c>
      <c r="AB66" s="17">
        <f t="shared" ref="AB66:AB67" si="19">W66-(Y66+Z66+AA66)</f>
        <v>2309126.4</v>
      </c>
    </row>
    <row r="67" spans="1:28" s="10" customFormat="1" ht="93.75" customHeight="1" x14ac:dyDescent="0.25">
      <c r="A67" s="15">
        <f>IF(OR(C67=0,C67=""),"",COUNTA($C$18:C67))</f>
        <v>45</v>
      </c>
      <c r="B67" s="23" t="s">
        <v>35</v>
      </c>
      <c r="C67" s="34">
        <v>1965</v>
      </c>
      <c r="D67" s="14">
        <v>717.1</v>
      </c>
      <c r="E67" s="14">
        <v>654.6</v>
      </c>
      <c r="F67" s="14">
        <v>0</v>
      </c>
      <c r="G67" s="13" t="s">
        <v>1106</v>
      </c>
      <c r="H67" s="13"/>
      <c r="I67" s="13"/>
      <c r="J67" s="13"/>
      <c r="K67" s="14"/>
      <c r="L67" s="14"/>
      <c r="M67" s="14"/>
      <c r="N67" s="14"/>
      <c r="O67" s="14"/>
      <c r="P67" s="14"/>
      <c r="Q67" s="14">
        <f t="shared" si="16"/>
        <v>2840433.1</v>
      </c>
      <c r="R67" s="14"/>
      <c r="S67" s="14">
        <f t="shared" si="17"/>
        <v>2159188.1</v>
      </c>
      <c r="T67" s="14"/>
      <c r="U67" s="14"/>
      <c r="V67" s="13"/>
      <c r="W67" s="14">
        <f t="shared" si="18"/>
        <v>4999621.2</v>
      </c>
      <c r="X67" s="18" t="s">
        <v>588</v>
      </c>
      <c r="Y67" s="45">
        <v>0</v>
      </c>
      <c r="Z67" s="45">
        <v>0</v>
      </c>
      <c r="AA67" s="45">
        <v>0</v>
      </c>
      <c r="AB67" s="17">
        <f t="shared" si="19"/>
        <v>4999621.2</v>
      </c>
    </row>
    <row r="68" spans="1:28" s="10" customFormat="1" ht="93.75" customHeight="1" x14ac:dyDescent="0.25">
      <c r="A68" s="15" t="str">
        <f>IF(OR(C68=0,C68=""),"",COUNTA($C$18:C68))</f>
        <v/>
      </c>
      <c r="B68" s="23"/>
      <c r="C68" s="34"/>
      <c r="D68" s="22">
        <f>SUM(D66:D67)</f>
        <v>1048.3</v>
      </c>
      <c r="E68" s="22">
        <f>SUM(E66:E67)</f>
        <v>889.3</v>
      </c>
      <c r="F68" s="22">
        <f>SUM(F66:F67)</f>
        <v>93.5</v>
      </c>
      <c r="G68" s="13"/>
      <c r="H68" s="13"/>
      <c r="I68" s="13"/>
      <c r="J68" s="13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3"/>
      <c r="W68" s="22">
        <f>SUM(W66:W67)</f>
        <v>7308747.5999999996</v>
      </c>
      <c r="X68" s="22"/>
      <c r="Y68" s="22"/>
      <c r="Z68" s="22"/>
      <c r="AA68" s="22">
        <f t="shared" ref="AA68:AB68" si="20">SUM(AA66:AA67)</f>
        <v>0</v>
      </c>
      <c r="AB68" s="22">
        <f t="shared" si="20"/>
        <v>7308747.5999999996</v>
      </c>
    </row>
    <row r="69" spans="1:28" s="10" customFormat="1" ht="93.75" customHeight="1" x14ac:dyDescent="0.25">
      <c r="A69" s="15" t="str">
        <f>IF(OR(C69=0,C69=""),"",COUNTA($C$18:C69))</f>
        <v/>
      </c>
      <c r="B69" s="25" t="s">
        <v>1058</v>
      </c>
      <c r="C69" s="34"/>
      <c r="D69" s="14"/>
      <c r="E69" s="14"/>
      <c r="F69" s="14"/>
      <c r="G69" s="13"/>
      <c r="H69" s="13"/>
      <c r="I69" s="13"/>
      <c r="J69" s="13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3"/>
      <c r="W69" s="17"/>
      <c r="X69" s="17"/>
      <c r="Y69" s="17"/>
      <c r="Z69" s="17"/>
      <c r="AA69" s="17"/>
      <c r="AB69" s="17"/>
    </row>
    <row r="70" spans="1:28" s="10" customFormat="1" ht="93.75" customHeight="1" x14ac:dyDescent="0.25">
      <c r="A70" s="15">
        <f>IF(OR(C70=0,C70=""),"",COUNTA($C$18:C70))</f>
        <v>46</v>
      </c>
      <c r="B70" s="23" t="s">
        <v>202</v>
      </c>
      <c r="C70" s="34">
        <v>1936</v>
      </c>
      <c r="D70" s="14">
        <v>680.1</v>
      </c>
      <c r="E70" s="14">
        <v>422.8</v>
      </c>
      <c r="F70" s="14">
        <v>49.3</v>
      </c>
      <c r="G70" s="13" t="s">
        <v>1106</v>
      </c>
      <c r="H70" s="13"/>
      <c r="I70" s="13"/>
      <c r="J70" s="13"/>
      <c r="K70" s="14">
        <f>558*D70</f>
        <v>379495.8</v>
      </c>
      <c r="L70" s="14"/>
      <c r="M70" s="14">
        <f>430*D70</f>
        <v>292443</v>
      </c>
      <c r="N70" s="14">
        <f>511*D70</f>
        <v>347531.10000000003</v>
      </c>
      <c r="O70" s="14"/>
      <c r="P70" s="14"/>
      <c r="Q70" s="14">
        <f>3961*D70</f>
        <v>2693876.1</v>
      </c>
      <c r="R70" s="14"/>
      <c r="S70" s="14">
        <f>3011*D70</f>
        <v>2047781.1</v>
      </c>
      <c r="T70" s="14">
        <f>116*D70</f>
        <v>78891.600000000006</v>
      </c>
      <c r="U70" s="14">
        <f>34*D70</f>
        <v>23123.4</v>
      </c>
      <c r="V70" s="14">
        <f t="shared" ref="V70:V71" si="21">(K70+L70+M70+N70+O70+P70+Q70+R70+S70+T70)*0.0214</f>
        <v>124976.40017999998</v>
      </c>
      <c r="W70" s="14">
        <f t="shared" ref="W70:W71" si="22">K70+L70+M70+N70+O70+P70+Q70+R70+S70+T70+U70+V70</f>
        <v>5988118.5001799995</v>
      </c>
      <c r="X70" s="18" t="s">
        <v>588</v>
      </c>
      <c r="Y70" s="45">
        <v>0</v>
      </c>
      <c r="Z70" s="45">
        <v>0</v>
      </c>
      <c r="AA70" s="45">
        <v>0</v>
      </c>
      <c r="AB70" s="17">
        <f t="shared" ref="AB70:AB71" si="23">W70-(Y70+Z70+AA70)</f>
        <v>5988118.5001799995</v>
      </c>
    </row>
    <row r="71" spans="1:28" s="10" customFormat="1" ht="93.75" customHeight="1" x14ac:dyDescent="0.25">
      <c r="A71" s="15">
        <f>IF(OR(C71=0,C71=""),"",COUNTA($C$18:C71))</f>
        <v>47</v>
      </c>
      <c r="B71" s="23" t="s">
        <v>240</v>
      </c>
      <c r="C71" s="34">
        <v>1962</v>
      </c>
      <c r="D71" s="14">
        <v>1272</v>
      </c>
      <c r="E71" s="14">
        <v>896.2</v>
      </c>
      <c r="F71" s="14">
        <v>98.4</v>
      </c>
      <c r="G71" s="13" t="s">
        <v>1109</v>
      </c>
      <c r="H71" s="13"/>
      <c r="I71" s="13"/>
      <c r="J71" s="13"/>
      <c r="K71" s="14">
        <f>406*D71</f>
        <v>516432</v>
      </c>
      <c r="L71" s="14">
        <f>1207*D71</f>
        <v>1535304</v>
      </c>
      <c r="M71" s="14">
        <f>484*D71</f>
        <v>615648</v>
      </c>
      <c r="N71" s="14">
        <f>855*D71</f>
        <v>1087560</v>
      </c>
      <c r="O71" s="14">
        <f>383*D71</f>
        <v>487176</v>
      </c>
      <c r="P71" s="14"/>
      <c r="Q71" s="14">
        <f>2308*D71</f>
        <v>2935776</v>
      </c>
      <c r="R71" s="14"/>
      <c r="S71" s="14">
        <f>2763*D71</f>
        <v>3514536</v>
      </c>
      <c r="T71" s="14">
        <f>102*D71</f>
        <v>129744</v>
      </c>
      <c r="U71" s="14">
        <f>35*D71</f>
        <v>44520</v>
      </c>
      <c r="V71" s="14">
        <f t="shared" si="21"/>
        <v>231594.56639999998</v>
      </c>
      <c r="W71" s="14">
        <f t="shared" si="22"/>
        <v>11098290.566400001</v>
      </c>
      <c r="X71" s="18" t="s">
        <v>588</v>
      </c>
      <c r="Y71" s="45">
        <v>0</v>
      </c>
      <c r="Z71" s="45">
        <v>0</v>
      </c>
      <c r="AA71" s="45">
        <v>0</v>
      </c>
      <c r="AB71" s="17">
        <f t="shared" si="23"/>
        <v>11098290.566400001</v>
      </c>
    </row>
    <row r="72" spans="1:28" s="10" customFormat="1" ht="93.75" customHeight="1" x14ac:dyDescent="0.25">
      <c r="A72" s="15" t="str">
        <f>IF(OR(C72=0,C72=""),"",COUNTA($C$18:C72))</f>
        <v/>
      </c>
      <c r="B72" s="23"/>
      <c r="C72" s="34"/>
      <c r="D72" s="22">
        <f>SUM(D70:D71)</f>
        <v>1952.1</v>
      </c>
      <c r="E72" s="22">
        <f>SUM(E70:E71)</f>
        <v>1319</v>
      </c>
      <c r="F72" s="22">
        <f>SUM(F70:F71)</f>
        <v>147.69999999999999</v>
      </c>
      <c r="G72" s="13"/>
      <c r="H72" s="13"/>
      <c r="I72" s="13"/>
      <c r="J72" s="13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22">
        <f>SUM(W70:W71)</f>
        <v>17086409.066580001</v>
      </c>
      <c r="X72" s="22"/>
      <c r="Y72" s="22"/>
      <c r="Z72" s="22"/>
      <c r="AA72" s="22">
        <f t="shared" ref="AA72:AB72" si="24">SUM(AA70:AA71)</f>
        <v>0</v>
      </c>
      <c r="AB72" s="22">
        <f t="shared" si="24"/>
        <v>17086409.066580001</v>
      </c>
    </row>
    <row r="73" spans="1:28" s="10" customFormat="1" ht="93.75" customHeight="1" x14ac:dyDescent="0.25">
      <c r="A73" s="15" t="str">
        <f>IF(OR(C73=0,C73=""),"",COUNTA($C$18:C73))</f>
        <v/>
      </c>
      <c r="B73" s="25" t="s">
        <v>1126</v>
      </c>
      <c r="C73" s="34"/>
      <c r="D73" s="22"/>
      <c r="E73" s="22"/>
      <c r="F73" s="22"/>
      <c r="G73" s="13"/>
      <c r="H73" s="13"/>
      <c r="I73" s="13"/>
      <c r="J73" s="13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3"/>
      <c r="W73" s="17"/>
      <c r="X73" s="17"/>
      <c r="Y73" s="17"/>
      <c r="Z73" s="17"/>
      <c r="AA73" s="17"/>
      <c r="AB73" s="17"/>
    </row>
    <row r="74" spans="1:28" s="10" customFormat="1" ht="93.75" customHeight="1" x14ac:dyDescent="0.25">
      <c r="A74" s="15">
        <f>IF(OR(C74=0,C74=""),"",COUNTA($C$18:C74))</f>
        <v>48</v>
      </c>
      <c r="B74" s="23" t="s">
        <v>195</v>
      </c>
      <c r="C74" s="34">
        <v>1917</v>
      </c>
      <c r="D74" s="14">
        <v>604.14</v>
      </c>
      <c r="E74" s="14">
        <v>495.21</v>
      </c>
      <c r="F74" s="14">
        <v>0</v>
      </c>
      <c r="G74" s="13" t="s">
        <v>1107</v>
      </c>
      <c r="H74" s="13"/>
      <c r="I74" s="13"/>
      <c r="J74" s="13"/>
      <c r="K74" s="14"/>
      <c r="L74" s="14">
        <f t="shared" ref="L74:L75" si="25">2469*D74</f>
        <v>1491621.66</v>
      </c>
      <c r="M74" s="14"/>
      <c r="N74" s="14"/>
      <c r="O74" s="14">
        <f t="shared" ref="O74:O75" si="26">375*D74</f>
        <v>226552.5</v>
      </c>
      <c r="P74" s="14"/>
      <c r="Q74" s="14"/>
      <c r="R74" s="14"/>
      <c r="S74" s="14"/>
      <c r="T74" s="14"/>
      <c r="U74" s="14"/>
      <c r="V74" s="14"/>
      <c r="W74" s="14">
        <f t="shared" ref="W74:W136" si="27">K74+L74+M74+N74+O74+P74+Q74+R74+S74+T74+U74+V74</f>
        <v>1718174.16</v>
      </c>
      <c r="X74" s="18" t="s">
        <v>588</v>
      </c>
      <c r="Y74" s="45">
        <v>0</v>
      </c>
      <c r="Z74" s="45">
        <v>0</v>
      </c>
      <c r="AA74" s="45">
        <v>0</v>
      </c>
      <c r="AB74" s="17">
        <f t="shared" ref="AB74:AB136" si="28">W74-(Y74+Z74+AA74)</f>
        <v>1718174.16</v>
      </c>
    </row>
    <row r="75" spans="1:28" s="10" customFormat="1" ht="93.75" customHeight="1" x14ac:dyDescent="0.25">
      <c r="A75" s="15">
        <f>IF(OR(C75=0,C75=""),"",COUNTA($C$18:C75))</f>
        <v>49</v>
      </c>
      <c r="B75" s="23" t="s">
        <v>205</v>
      </c>
      <c r="C75" s="34">
        <v>1950</v>
      </c>
      <c r="D75" s="14">
        <v>785.3</v>
      </c>
      <c r="E75" s="14">
        <v>601.4</v>
      </c>
      <c r="F75" s="14">
        <v>183.89999999999998</v>
      </c>
      <c r="G75" s="13" t="s">
        <v>1106</v>
      </c>
      <c r="H75" s="13"/>
      <c r="I75" s="13"/>
      <c r="J75" s="13"/>
      <c r="K75" s="14">
        <f>558*D75</f>
        <v>438197.39999999997</v>
      </c>
      <c r="L75" s="14">
        <f t="shared" si="25"/>
        <v>1938905.7</v>
      </c>
      <c r="M75" s="14"/>
      <c r="N75" s="14">
        <f>511*D75</f>
        <v>401288.3</v>
      </c>
      <c r="O75" s="14">
        <f t="shared" si="26"/>
        <v>294487.5</v>
      </c>
      <c r="P75" s="14"/>
      <c r="Q75" s="14">
        <f>3961*D75</f>
        <v>3110573.3</v>
      </c>
      <c r="R75" s="14">
        <f>187*D75</f>
        <v>146851.1</v>
      </c>
      <c r="S75" s="14">
        <f>3011*D75</f>
        <v>2364538.2999999998</v>
      </c>
      <c r="T75" s="14">
        <f>116*D75</f>
        <v>91094.799999999988</v>
      </c>
      <c r="U75" s="14"/>
      <c r="V75" s="14">
        <f t="shared" ref="V75:V77" si="29">(K75+L75+M75+N75+O75+P75+Q75+R75+S75+T75)*0.0214</f>
        <v>188019.03895999995</v>
      </c>
      <c r="W75" s="14">
        <f t="shared" si="27"/>
        <v>8973955.438959999</v>
      </c>
      <c r="X75" s="18" t="s">
        <v>588</v>
      </c>
      <c r="Y75" s="45">
        <v>0</v>
      </c>
      <c r="Z75" s="45">
        <v>0</v>
      </c>
      <c r="AA75" s="45">
        <v>0</v>
      </c>
      <c r="AB75" s="17">
        <f t="shared" si="28"/>
        <v>8973955.438959999</v>
      </c>
    </row>
    <row r="76" spans="1:28" s="10" customFormat="1" ht="93.75" customHeight="1" x14ac:dyDescent="0.25">
      <c r="A76" s="15">
        <f>IF(OR(C76=0,C76=""),"",COUNTA($C$18:C76))</f>
        <v>50</v>
      </c>
      <c r="B76" s="23" t="s">
        <v>154</v>
      </c>
      <c r="C76" s="34">
        <v>1951</v>
      </c>
      <c r="D76" s="14">
        <v>4256.5</v>
      </c>
      <c r="E76" s="14">
        <v>3134.1</v>
      </c>
      <c r="F76" s="14">
        <v>921.7</v>
      </c>
      <c r="G76" s="13" t="s">
        <v>1110</v>
      </c>
      <c r="H76" s="13"/>
      <c r="I76" s="13"/>
      <c r="J76" s="13"/>
      <c r="K76" s="14"/>
      <c r="L76" s="14"/>
      <c r="M76" s="14">
        <f>484*D76</f>
        <v>2060146</v>
      </c>
      <c r="N76" s="14"/>
      <c r="O76" s="14"/>
      <c r="P76" s="14"/>
      <c r="Q76" s="14">
        <f>2308*D76</f>
        <v>9824002</v>
      </c>
      <c r="R76" s="14">
        <f>297*D76</f>
        <v>1264180.5</v>
      </c>
      <c r="S76" s="14">
        <f>2763*D76</f>
        <v>11760709.5</v>
      </c>
      <c r="T76" s="14">
        <f>102*D76</f>
        <v>434163</v>
      </c>
      <c r="U76" s="14">
        <f>35*D76</f>
        <v>148977.5</v>
      </c>
      <c r="V76" s="14">
        <f t="shared" si="29"/>
        <v>542344.50139999995</v>
      </c>
      <c r="W76" s="14">
        <f t="shared" si="27"/>
        <v>26034523.001400001</v>
      </c>
      <c r="X76" s="18" t="s">
        <v>588</v>
      </c>
      <c r="Y76" s="45">
        <v>0</v>
      </c>
      <c r="Z76" s="45">
        <v>0</v>
      </c>
      <c r="AA76" s="45">
        <v>0</v>
      </c>
      <c r="AB76" s="17">
        <f t="shared" si="28"/>
        <v>26034523.001400001</v>
      </c>
    </row>
    <row r="77" spans="1:28" s="10" customFormat="1" ht="93.75" customHeight="1" x14ac:dyDescent="0.25">
      <c r="A77" s="15">
        <f>IF(OR(C77=0,C77=""),"",COUNTA($C$18:C77))</f>
        <v>51</v>
      </c>
      <c r="B77" s="23" t="s">
        <v>207</v>
      </c>
      <c r="C77" s="34">
        <v>1951</v>
      </c>
      <c r="D77" s="14">
        <v>1178.5999999999999</v>
      </c>
      <c r="E77" s="14">
        <v>709.1</v>
      </c>
      <c r="F77" s="14">
        <v>469.49999999999989</v>
      </c>
      <c r="G77" s="13" t="s">
        <v>1106</v>
      </c>
      <c r="H77" s="13"/>
      <c r="I77" s="13"/>
      <c r="J77" s="13"/>
      <c r="K77" s="14">
        <f t="shared" ref="K77:K78" si="30">558*D77</f>
        <v>657658.79999999993</v>
      </c>
      <c r="L77" s="14">
        <f>2469*D77</f>
        <v>2909963.4</v>
      </c>
      <c r="M77" s="14"/>
      <c r="N77" s="14">
        <f t="shared" ref="N77:N81" si="31">511*D77</f>
        <v>602264.6</v>
      </c>
      <c r="O77" s="14">
        <f t="shared" ref="O77:O81" si="32">375*D77</f>
        <v>441974.99999999994</v>
      </c>
      <c r="P77" s="14"/>
      <c r="Q77" s="14">
        <f>3961*D77</f>
        <v>4668434.5999999996</v>
      </c>
      <c r="R77" s="14"/>
      <c r="S77" s="14">
        <f>3011*D77</f>
        <v>3548764.5999999996</v>
      </c>
      <c r="T77" s="14">
        <f>116*D77</f>
        <v>136717.59999999998</v>
      </c>
      <c r="U77" s="14"/>
      <c r="V77" s="14">
        <f t="shared" si="29"/>
        <v>277467.66203999997</v>
      </c>
      <c r="W77" s="14">
        <f t="shared" si="27"/>
        <v>13243246.262039999</v>
      </c>
      <c r="X77" s="18" t="s">
        <v>588</v>
      </c>
      <c r="Y77" s="45">
        <v>0</v>
      </c>
      <c r="Z77" s="45">
        <v>0</v>
      </c>
      <c r="AA77" s="45">
        <v>0</v>
      </c>
      <c r="AB77" s="17">
        <f t="shared" si="28"/>
        <v>13243246.262039999</v>
      </c>
    </row>
    <row r="78" spans="1:28" s="10" customFormat="1" ht="93.75" customHeight="1" x14ac:dyDescent="0.25">
      <c r="A78" s="15">
        <f>IF(OR(C78=0,C78=""),"",COUNTA($C$18:C78))</f>
        <v>52</v>
      </c>
      <c r="B78" s="23" t="s">
        <v>209</v>
      </c>
      <c r="C78" s="34">
        <v>1953</v>
      </c>
      <c r="D78" s="14">
        <v>710.3</v>
      </c>
      <c r="E78" s="14">
        <v>547</v>
      </c>
      <c r="F78" s="14">
        <v>0</v>
      </c>
      <c r="G78" s="13" t="s">
        <v>1106</v>
      </c>
      <c r="H78" s="13"/>
      <c r="I78" s="13"/>
      <c r="J78" s="13"/>
      <c r="K78" s="14">
        <f t="shared" si="30"/>
        <v>396347.39999999997</v>
      </c>
      <c r="L78" s="14"/>
      <c r="M78" s="14"/>
      <c r="N78" s="14">
        <f t="shared" si="31"/>
        <v>362963.3</v>
      </c>
      <c r="O78" s="14">
        <f t="shared" si="32"/>
        <v>266362.5</v>
      </c>
      <c r="P78" s="14"/>
      <c r="Q78" s="14"/>
      <c r="R78" s="14"/>
      <c r="S78" s="14"/>
      <c r="T78" s="14"/>
      <c r="U78" s="14"/>
      <c r="V78" s="14"/>
      <c r="W78" s="14">
        <f t="shared" si="27"/>
        <v>1025673.2</v>
      </c>
      <c r="X78" s="18" t="s">
        <v>588</v>
      </c>
      <c r="Y78" s="45">
        <v>0</v>
      </c>
      <c r="Z78" s="45">
        <v>0</v>
      </c>
      <c r="AA78" s="45">
        <v>0</v>
      </c>
      <c r="AB78" s="17">
        <f t="shared" si="28"/>
        <v>1025673.2</v>
      </c>
    </row>
    <row r="79" spans="1:28" s="10" customFormat="1" ht="93.75" customHeight="1" x14ac:dyDescent="0.25">
      <c r="A79" s="15">
        <f>IF(OR(C79=0,C79=""),"",COUNTA($C$18:C79))</f>
        <v>53</v>
      </c>
      <c r="B79" s="23" t="s">
        <v>210</v>
      </c>
      <c r="C79" s="34">
        <v>1953</v>
      </c>
      <c r="D79" s="14">
        <v>627.9</v>
      </c>
      <c r="E79" s="14">
        <v>627.9</v>
      </c>
      <c r="F79" s="14">
        <v>0</v>
      </c>
      <c r="G79" s="13" t="s">
        <v>1106</v>
      </c>
      <c r="H79" s="13"/>
      <c r="I79" s="13"/>
      <c r="J79" s="13"/>
      <c r="K79" s="14"/>
      <c r="L79" s="14"/>
      <c r="M79" s="14"/>
      <c r="N79" s="14">
        <f t="shared" si="31"/>
        <v>320856.89999999997</v>
      </c>
      <c r="O79" s="14">
        <f t="shared" si="32"/>
        <v>235462.5</v>
      </c>
      <c r="P79" s="14"/>
      <c r="Q79" s="14"/>
      <c r="R79" s="14"/>
      <c r="S79" s="14"/>
      <c r="T79" s="14"/>
      <c r="U79" s="14"/>
      <c r="V79" s="14"/>
      <c r="W79" s="14">
        <f t="shared" si="27"/>
        <v>556319.39999999991</v>
      </c>
      <c r="X79" s="18" t="s">
        <v>588</v>
      </c>
      <c r="Y79" s="45">
        <v>0</v>
      </c>
      <c r="Z79" s="45">
        <v>0</v>
      </c>
      <c r="AA79" s="45">
        <v>0</v>
      </c>
      <c r="AB79" s="17">
        <f t="shared" si="28"/>
        <v>556319.39999999991</v>
      </c>
    </row>
    <row r="80" spans="1:28" s="10" customFormat="1" ht="93.75" customHeight="1" x14ac:dyDescent="0.25">
      <c r="A80" s="15">
        <f>IF(OR(C80=0,C80=""),"",COUNTA($C$18:C80))</f>
        <v>54</v>
      </c>
      <c r="B80" s="23" t="s">
        <v>211</v>
      </c>
      <c r="C80" s="34">
        <v>1953</v>
      </c>
      <c r="D80" s="14">
        <v>1678.2</v>
      </c>
      <c r="E80" s="14">
        <v>1341.4</v>
      </c>
      <c r="F80" s="14">
        <v>0</v>
      </c>
      <c r="G80" s="13" t="s">
        <v>1106</v>
      </c>
      <c r="H80" s="13"/>
      <c r="I80" s="13"/>
      <c r="J80" s="13"/>
      <c r="K80" s="14">
        <f t="shared" ref="K80:K81" si="33">558*D80</f>
        <v>936435.6</v>
      </c>
      <c r="L80" s="14">
        <f t="shared" ref="L80:L81" si="34">2469*D80</f>
        <v>4143475.8000000003</v>
      </c>
      <c r="M80" s="14">
        <f t="shared" ref="M80:M81" si="35">430*D80</f>
        <v>721626</v>
      </c>
      <c r="N80" s="14">
        <f t="shared" si="31"/>
        <v>857560.20000000007</v>
      </c>
      <c r="O80" s="14">
        <f t="shared" si="32"/>
        <v>629325</v>
      </c>
      <c r="P80" s="14"/>
      <c r="Q80" s="14">
        <f t="shared" ref="Q80:Q81" si="36">3961*D80</f>
        <v>6647350.2000000002</v>
      </c>
      <c r="R80" s="14">
        <f t="shared" ref="R80:R81" si="37">187*D80</f>
        <v>313823.40000000002</v>
      </c>
      <c r="S80" s="14">
        <f t="shared" ref="S80:S81" si="38">3011*D80</f>
        <v>5053060.2</v>
      </c>
      <c r="T80" s="14">
        <f t="shared" ref="T80:T81" si="39">116*D80</f>
        <v>194671.2</v>
      </c>
      <c r="U80" s="14">
        <f t="shared" ref="U80:U81" si="40">34*D80</f>
        <v>57058.8</v>
      </c>
      <c r="V80" s="14"/>
      <c r="W80" s="14">
        <f t="shared" si="27"/>
        <v>19554386.400000002</v>
      </c>
      <c r="X80" s="18" t="s">
        <v>588</v>
      </c>
      <c r="Y80" s="45">
        <v>0</v>
      </c>
      <c r="Z80" s="45">
        <v>0</v>
      </c>
      <c r="AA80" s="45">
        <v>0</v>
      </c>
      <c r="AB80" s="17">
        <f t="shared" si="28"/>
        <v>19554386.400000002</v>
      </c>
    </row>
    <row r="81" spans="1:28" s="10" customFormat="1" ht="93.75" customHeight="1" x14ac:dyDescent="0.25">
      <c r="A81" s="15">
        <f>IF(OR(C81=0,C81=""),"",COUNTA($C$18:C81))</f>
        <v>55</v>
      </c>
      <c r="B81" s="23" t="s">
        <v>212</v>
      </c>
      <c r="C81" s="34">
        <v>1954</v>
      </c>
      <c r="D81" s="14">
        <v>881</v>
      </c>
      <c r="E81" s="14">
        <v>417</v>
      </c>
      <c r="F81" s="14">
        <v>0</v>
      </c>
      <c r="G81" s="13" t="s">
        <v>1106</v>
      </c>
      <c r="H81" s="13"/>
      <c r="I81" s="13"/>
      <c r="J81" s="13"/>
      <c r="K81" s="14">
        <f t="shared" si="33"/>
        <v>491598</v>
      </c>
      <c r="L81" s="14">
        <f t="shared" si="34"/>
        <v>2175189</v>
      </c>
      <c r="M81" s="14">
        <f t="shared" si="35"/>
        <v>378830</v>
      </c>
      <c r="N81" s="14">
        <f t="shared" si="31"/>
        <v>450191</v>
      </c>
      <c r="O81" s="14">
        <f t="shared" si="32"/>
        <v>330375</v>
      </c>
      <c r="P81" s="14"/>
      <c r="Q81" s="14">
        <f t="shared" si="36"/>
        <v>3489641</v>
      </c>
      <c r="R81" s="14">
        <f t="shared" si="37"/>
        <v>164747</v>
      </c>
      <c r="S81" s="14">
        <f t="shared" si="38"/>
        <v>2652691</v>
      </c>
      <c r="T81" s="14">
        <f t="shared" si="39"/>
        <v>102196</v>
      </c>
      <c r="U81" s="14">
        <f t="shared" si="40"/>
        <v>29954</v>
      </c>
      <c r="V81" s="14">
        <f t="shared" ref="V81:V84" si="41">(K81+L81+M81+N81+O81+P81+Q81+R81+S81+T81)*0.0214</f>
        <v>219038.80119999999</v>
      </c>
      <c r="W81" s="14">
        <f t="shared" si="27"/>
        <v>10484450.801200001</v>
      </c>
      <c r="X81" s="18" t="s">
        <v>588</v>
      </c>
      <c r="Y81" s="45">
        <v>0</v>
      </c>
      <c r="Z81" s="45">
        <v>0</v>
      </c>
      <c r="AA81" s="45">
        <v>0</v>
      </c>
      <c r="AB81" s="17">
        <f t="shared" si="28"/>
        <v>10484450.801200001</v>
      </c>
    </row>
    <row r="82" spans="1:28" s="10" customFormat="1" ht="93.75" customHeight="1" x14ac:dyDescent="0.25">
      <c r="A82" s="15">
        <f>IF(OR(C82=0,C82=""),"",COUNTA($C$18:C82))</f>
        <v>56</v>
      </c>
      <c r="B82" s="23" t="s">
        <v>191</v>
      </c>
      <c r="C82" s="34">
        <v>1955</v>
      </c>
      <c r="D82" s="14">
        <v>4484.1000000000004</v>
      </c>
      <c r="E82" s="14">
        <v>3321</v>
      </c>
      <c r="F82" s="14">
        <v>0</v>
      </c>
      <c r="G82" s="13" t="s">
        <v>1110</v>
      </c>
      <c r="H82" s="13"/>
      <c r="I82" s="13"/>
      <c r="J82" s="13"/>
      <c r="K82" s="14">
        <f>406*D82</f>
        <v>1820544.6</v>
      </c>
      <c r="L82" s="14">
        <f>1207*D82</f>
        <v>5412308.7000000002</v>
      </c>
      <c r="M82" s="14">
        <f>484*D82</f>
        <v>2170304.4000000004</v>
      </c>
      <c r="N82" s="14">
        <f>855*D82</f>
        <v>3833905.5000000005</v>
      </c>
      <c r="O82" s="14">
        <f>383*D82</f>
        <v>1717410.3</v>
      </c>
      <c r="P82" s="14"/>
      <c r="Q82" s="14"/>
      <c r="R82" s="14"/>
      <c r="S82" s="14">
        <f t="shared" ref="S82:S84" si="42">2763*D82</f>
        <v>12389568.300000001</v>
      </c>
      <c r="T82" s="14">
        <f>102*D82</f>
        <v>457378.2</v>
      </c>
      <c r="U82" s="14">
        <f>35*D82</f>
        <v>156943.5</v>
      </c>
      <c r="V82" s="14">
        <f t="shared" si="41"/>
        <v>594950.38800000004</v>
      </c>
      <c r="W82" s="14">
        <f t="shared" si="27"/>
        <v>28553313.888000004</v>
      </c>
      <c r="X82" s="18" t="s">
        <v>588</v>
      </c>
      <c r="Y82" s="45">
        <v>0</v>
      </c>
      <c r="Z82" s="45">
        <v>0</v>
      </c>
      <c r="AA82" s="45">
        <v>0</v>
      </c>
      <c r="AB82" s="17">
        <f t="shared" si="28"/>
        <v>28553313.888000004</v>
      </c>
    </row>
    <row r="83" spans="1:28" s="10" customFormat="1" ht="93.75" customHeight="1" x14ac:dyDescent="0.25">
      <c r="A83" s="15">
        <f>IF(OR(C83=0,C83=""),"",COUNTA($C$18:C83))</f>
        <v>57</v>
      </c>
      <c r="B83" s="23" t="s">
        <v>218</v>
      </c>
      <c r="C83" s="34">
        <v>1958</v>
      </c>
      <c r="D83" s="14">
        <v>9866.6</v>
      </c>
      <c r="E83" s="14">
        <v>5030.1000000000004</v>
      </c>
      <c r="F83" s="14">
        <v>1103.9000000000001</v>
      </c>
      <c r="G83" s="13" t="s">
        <v>1110</v>
      </c>
      <c r="H83" s="13"/>
      <c r="I83" s="13"/>
      <c r="J83" s="13"/>
      <c r="K83" s="14"/>
      <c r="L83" s="14"/>
      <c r="M83" s="14"/>
      <c r="N83" s="14"/>
      <c r="O83" s="14"/>
      <c r="P83" s="14"/>
      <c r="Q83" s="14">
        <f t="shared" ref="Q83:Q84" si="43">2308*D83</f>
        <v>22772112.800000001</v>
      </c>
      <c r="R83" s="14"/>
      <c r="S83" s="14">
        <f t="shared" si="42"/>
        <v>27261415.800000001</v>
      </c>
      <c r="T83" s="14"/>
      <c r="U83" s="14"/>
      <c r="V83" s="14">
        <f t="shared" si="41"/>
        <v>1070717.5120399999</v>
      </c>
      <c r="W83" s="14">
        <f t="shared" si="27"/>
        <v>51104246.112039998</v>
      </c>
      <c r="X83" s="18" t="s">
        <v>588</v>
      </c>
      <c r="Y83" s="45">
        <v>0</v>
      </c>
      <c r="Z83" s="45">
        <v>0</v>
      </c>
      <c r="AA83" s="45">
        <v>0</v>
      </c>
      <c r="AB83" s="17">
        <f t="shared" si="28"/>
        <v>51104246.112039998</v>
      </c>
    </row>
    <row r="84" spans="1:28" s="11" customFormat="1" ht="93.75" customHeight="1" x14ac:dyDescent="0.25">
      <c r="A84" s="15">
        <f>IF(OR(C84=0,C84=""),"",COUNTA($C$18:C84))</f>
        <v>58</v>
      </c>
      <c r="B84" s="23" t="s">
        <v>219</v>
      </c>
      <c r="C84" s="34">
        <v>1958</v>
      </c>
      <c r="D84" s="14">
        <v>3343</v>
      </c>
      <c r="E84" s="14">
        <v>1823.1</v>
      </c>
      <c r="F84" s="14">
        <v>128.4</v>
      </c>
      <c r="G84" s="13" t="s">
        <v>1109</v>
      </c>
      <c r="H84" s="13"/>
      <c r="I84" s="13"/>
      <c r="J84" s="13"/>
      <c r="K84" s="14"/>
      <c r="L84" s="14"/>
      <c r="M84" s="14"/>
      <c r="N84" s="14"/>
      <c r="O84" s="14"/>
      <c r="P84" s="14"/>
      <c r="Q84" s="14">
        <f t="shared" si="43"/>
        <v>7715644</v>
      </c>
      <c r="R84" s="14"/>
      <c r="S84" s="14">
        <f t="shared" si="42"/>
        <v>9236709</v>
      </c>
      <c r="T84" s="14"/>
      <c r="U84" s="14"/>
      <c r="V84" s="14">
        <f t="shared" si="41"/>
        <v>362780.3542</v>
      </c>
      <c r="W84" s="14">
        <f t="shared" si="27"/>
        <v>17315133.354200002</v>
      </c>
      <c r="X84" s="18" t="s">
        <v>588</v>
      </c>
      <c r="Y84" s="45">
        <v>0</v>
      </c>
      <c r="Z84" s="45">
        <v>0</v>
      </c>
      <c r="AA84" s="45">
        <v>0</v>
      </c>
      <c r="AB84" s="17">
        <f t="shared" si="28"/>
        <v>17315133.354200002</v>
      </c>
    </row>
    <row r="85" spans="1:28" s="11" customFormat="1" ht="93.75" customHeight="1" x14ac:dyDescent="0.25">
      <c r="A85" s="15">
        <f>IF(OR(C85=0,C85=""),"",COUNTA($C$18:C85))</f>
        <v>59</v>
      </c>
      <c r="B85" s="23" t="s">
        <v>220</v>
      </c>
      <c r="C85" s="34">
        <v>1958</v>
      </c>
      <c r="D85" s="14">
        <v>2634.9</v>
      </c>
      <c r="E85" s="14">
        <v>1487.29</v>
      </c>
      <c r="F85" s="14">
        <v>344.2</v>
      </c>
      <c r="G85" s="13" t="s">
        <v>1110</v>
      </c>
      <c r="H85" s="13"/>
      <c r="I85" s="13"/>
      <c r="J85" s="13"/>
      <c r="K85" s="14"/>
      <c r="L85" s="14"/>
      <c r="M85" s="14"/>
      <c r="N85" s="14"/>
      <c r="O85" s="14"/>
      <c r="P85" s="14"/>
      <c r="Q85" s="14"/>
      <c r="R85" s="14"/>
      <c r="S85" s="14"/>
      <c r="T85" s="14">
        <f>102*D85</f>
        <v>268759.8</v>
      </c>
      <c r="U85" s="14"/>
      <c r="V85" s="14"/>
      <c r="W85" s="14">
        <f t="shared" si="27"/>
        <v>268759.8</v>
      </c>
      <c r="X85" s="18" t="s">
        <v>588</v>
      </c>
      <c r="Y85" s="45">
        <v>0</v>
      </c>
      <c r="Z85" s="45">
        <v>0</v>
      </c>
      <c r="AA85" s="45">
        <v>0</v>
      </c>
      <c r="AB85" s="17">
        <f t="shared" si="28"/>
        <v>268759.8</v>
      </c>
    </row>
    <row r="86" spans="1:28" s="11" customFormat="1" ht="93.75" customHeight="1" x14ac:dyDescent="0.25">
      <c r="A86" s="15">
        <f>IF(OR(C86=0,C86=""),"",COUNTA($C$18:C86))</f>
        <v>60</v>
      </c>
      <c r="B86" s="23" t="s">
        <v>221</v>
      </c>
      <c r="C86" s="34">
        <v>1958</v>
      </c>
      <c r="D86" s="14">
        <v>593.4</v>
      </c>
      <c r="E86" s="14">
        <v>545.70000000000005</v>
      </c>
      <c r="F86" s="14">
        <v>0</v>
      </c>
      <c r="G86" s="13" t="s">
        <v>1106</v>
      </c>
      <c r="H86" s="13"/>
      <c r="I86" s="13"/>
      <c r="J86" s="13"/>
      <c r="K86" s="14">
        <f>558*D86</f>
        <v>331117.2</v>
      </c>
      <c r="L86" s="14"/>
      <c r="M86" s="14">
        <f>430*D86</f>
        <v>255162</v>
      </c>
      <c r="N86" s="14">
        <f>511*D86</f>
        <v>303227.39999999997</v>
      </c>
      <c r="O86" s="14">
        <f>375*D86</f>
        <v>222525</v>
      </c>
      <c r="P86" s="14"/>
      <c r="Q86" s="14">
        <f t="shared" ref="Q86:Q87" si="44">3961*D86</f>
        <v>2350457.4</v>
      </c>
      <c r="R86" s="14"/>
      <c r="S86" s="14">
        <f t="shared" ref="S86:S87" si="45">3011*D86</f>
        <v>1786727.4</v>
      </c>
      <c r="T86" s="14">
        <f>116*D86</f>
        <v>68834.399999999994</v>
      </c>
      <c r="U86" s="14">
        <f>34*D86</f>
        <v>20175.599999999999</v>
      </c>
      <c r="V86" s="14">
        <f t="shared" ref="V86:V88" si="46">(K86+L86+M86+N86+O86+P86+Q86+R86+S86+T86)*0.0214</f>
        <v>113806.28712000001</v>
      </c>
      <c r="W86" s="14">
        <f t="shared" si="27"/>
        <v>5452032.6871200008</v>
      </c>
      <c r="X86" s="18" t="s">
        <v>588</v>
      </c>
      <c r="Y86" s="45">
        <v>0</v>
      </c>
      <c r="Z86" s="45">
        <v>0</v>
      </c>
      <c r="AA86" s="45">
        <v>0</v>
      </c>
      <c r="AB86" s="17">
        <f t="shared" si="28"/>
        <v>5452032.6871200008</v>
      </c>
    </row>
    <row r="87" spans="1:28" s="11" customFormat="1" ht="93.75" customHeight="1" x14ac:dyDescent="0.25">
      <c r="A87" s="15">
        <f>IF(OR(C87=0,C87=""),"",COUNTA($C$18:C87))</f>
        <v>61</v>
      </c>
      <c r="B87" s="23" t="s">
        <v>222</v>
      </c>
      <c r="C87" s="34">
        <v>1959</v>
      </c>
      <c r="D87" s="14">
        <v>2243.3000000000002</v>
      </c>
      <c r="E87" s="14">
        <v>1322</v>
      </c>
      <c r="F87" s="14">
        <v>0</v>
      </c>
      <c r="G87" s="13" t="s">
        <v>1108</v>
      </c>
      <c r="H87" s="13"/>
      <c r="I87" s="13"/>
      <c r="J87" s="13"/>
      <c r="K87" s="14"/>
      <c r="L87" s="14"/>
      <c r="M87" s="14"/>
      <c r="N87" s="14"/>
      <c r="O87" s="14"/>
      <c r="P87" s="14"/>
      <c r="Q87" s="14">
        <f t="shared" si="44"/>
        <v>8885711.3000000007</v>
      </c>
      <c r="R87" s="14"/>
      <c r="S87" s="14">
        <f t="shared" si="45"/>
        <v>6754576.3000000007</v>
      </c>
      <c r="T87" s="14"/>
      <c r="U87" s="14"/>
      <c r="V87" s="14">
        <f t="shared" si="46"/>
        <v>334702.15464000002</v>
      </c>
      <c r="W87" s="14">
        <f t="shared" si="27"/>
        <v>15974989.754640002</v>
      </c>
      <c r="X87" s="18" t="s">
        <v>588</v>
      </c>
      <c r="Y87" s="45">
        <v>0</v>
      </c>
      <c r="Z87" s="45">
        <v>0</v>
      </c>
      <c r="AA87" s="45">
        <v>0</v>
      </c>
      <c r="AB87" s="17">
        <f t="shared" si="28"/>
        <v>15974989.754640002</v>
      </c>
    </row>
    <row r="88" spans="1:28" s="10" customFormat="1" ht="93.75" customHeight="1" x14ac:dyDescent="0.25">
      <c r="A88" s="15">
        <f>IF(OR(C88=0,C88=""),"",COUNTA($C$18:C88))</f>
        <v>62</v>
      </c>
      <c r="B88" s="23" t="s">
        <v>223</v>
      </c>
      <c r="C88" s="34">
        <v>1959</v>
      </c>
      <c r="D88" s="14">
        <v>2735</v>
      </c>
      <c r="E88" s="14">
        <v>2066.3000000000002</v>
      </c>
      <c r="F88" s="14">
        <v>0</v>
      </c>
      <c r="G88" s="13" t="s">
        <v>1109</v>
      </c>
      <c r="H88" s="13"/>
      <c r="I88" s="13"/>
      <c r="J88" s="13"/>
      <c r="K88" s="14">
        <f t="shared" ref="K88:K89" si="47">406*D88</f>
        <v>1110410</v>
      </c>
      <c r="L88" s="14">
        <f t="shared" ref="L88:L89" si="48">1207*D88</f>
        <v>3301145</v>
      </c>
      <c r="M88" s="14">
        <f>484*D88</f>
        <v>1323740</v>
      </c>
      <c r="N88" s="14">
        <f t="shared" ref="N88:N89" si="49">855*D88</f>
        <v>2338425</v>
      </c>
      <c r="O88" s="14">
        <f t="shared" ref="O88:O89" si="50">383*D88</f>
        <v>1047505</v>
      </c>
      <c r="P88" s="14"/>
      <c r="Q88" s="14">
        <f>2308*D88</f>
        <v>6312380</v>
      </c>
      <c r="R88" s="14">
        <f>297*D88</f>
        <v>812295</v>
      </c>
      <c r="S88" s="14">
        <f>2763*D88</f>
        <v>7556805</v>
      </c>
      <c r="T88" s="14">
        <f>102*D88</f>
        <v>278970</v>
      </c>
      <c r="U88" s="14">
        <f>35*D88</f>
        <v>95725</v>
      </c>
      <c r="V88" s="14">
        <f t="shared" si="46"/>
        <v>515347.84499999997</v>
      </c>
      <c r="W88" s="14">
        <f t="shared" si="27"/>
        <v>24692747.844999999</v>
      </c>
      <c r="X88" s="18" t="s">
        <v>588</v>
      </c>
      <c r="Y88" s="45">
        <v>0</v>
      </c>
      <c r="Z88" s="45">
        <v>0</v>
      </c>
      <c r="AA88" s="45">
        <v>0</v>
      </c>
      <c r="AB88" s="17">
        <f t="shared" si="28"/>
        <v>24692747.844999999</v>
      </c>
    </row>
    <row r="89" spans="1:28" s="10" customFormat="1" ht="93" customHeight="1" x14ac:dyDescent="0.25">
      <c r="A89" s="15">
        <f>IF(OR(C89=0,C89=""),"",COUNTA($C$18:C89))</f>
        <v>63</v>
      </c>
      <c r="B89" s="28" t="s">
        <v>224</v>
      </c>
      <c r="C89" s="34">
        <v>1959</v>
      </c>
      <c r="D89" s="14">
        <v>3196.17</v>
      </c>
      <c r="E89" s="14">
        <v>2653.97</v>
      </c>
      <c r="F89" s="14">
        <v>0</v>
      </c>
      <c r="G89" s="13" t="s">
        <v>1109</v>
      </c>
      <c r="H89" s="13"/>
      <c r="I89" s="13"/>
      <c r="J89" s="13"/>
      <c r="K89" s="14">
        <f t="shared" si="47"/>
        <v>1297645.02</v>
      </c>
      <c r="L89" s="14">
        <f t="shared" si="48"/>
        <v>3857777.19</v>
      </c>
      <c r="M89" s="14"/>
      <c r="N89" s="14">
        <f t="shared" si="49"/>
        <v>2732725.35</v>
      </c>
      <c r="O89" s="14">
        <f t="shared" si="50"/>
        <v>1224133.1100000001</v>
      </c>
      <c r="P89" s="14"/>
      <c r="Q89" s="14"/>
      <c r="R89" s="14"/>
      <c r="S89" s="14"/>
      <c r="T89" s="14"/>
      <c r="U89" s="14"/>
      <c r="V89" s="14"/>
      <c r="W89" s="14">
        <f t="shared" si="27"/>
        <v>9112280.6699999999</v>
      </c>
      <c r="X89" s="18" t="s">
        <v>588</v>
      </c>
      <c r="Y89" s="45">
        <v>0</v>
      </c>
      <c r="Z89" s="45">
        <v>0</v>
      </c>
      <c r="AA89" s="45">
        <v>0</v>
      </c>
      <c r="AB89" s="17">
        <f t="shared" si="28"/>
        <v>9112280.6699999999</v>
      </c>
    </row>
    <row r="90" spans="1:28" s="10" customFormat="1" ht="93" customHeight="1" x14ac:dyDescent="0.25">
      <c r="A90" s="15">
        <f>IF(OR(C90=0,C90=""),"",COUNTA($C$18:C90))</f>
        <v>64</v>
      </c>
      <c r="B90" s="23" t="s">
        <v>225</v>
      </c>
      <c r="C90" s="34">
        <v>1959</v>
      </c>
      <c r="D90" s="14">
        <v>3312</v>
      </c>
      <c r="E90" s="14">
        <v>2158.3000000000002</v>
      </c>
      <c r="F90" s="14">
        <v>624.6</v>
      </c>
      <c r="G90" s="13" t="s">
        <v>1109</v>
      </c>
      <c r="H90" s="13"/>
      <c r="I90" s="13"/>
      <c r="J90" s="13"/>
      <c r="K90" s="14"/>
      <c r="L90" s="14"/>
      <c r="M90" s="14"/>
      <c r="N90" s="14"/>
      <c r="O90" s="14"/>
      <c r="P90" s="14"/>
      <c r="Q90" s="14">
        <f>2308*D90</f>
        <v>7644096</v>
      </c>
      <c r="R90" s="14"/>
      <c r="S90" s="14">
        <f>2763*D90</f>
        <v>9151056</v>
      </c>
      <c r="T90" s="14"/>
      <c r="U90" s="14"/>
      <c r="V90" s="14">
        <f t="shared" ref="V90:V91" si="51">(K90+L90+M90+N90+O90+P90+Q90+R90+S90+T90)*0.0214</f>
        <v>359416.25279999996</v>
      </c>
      <c r="W90" s="14">
        <f t="shared" si="27"/>
        <v>17154568.252799999</v>
      </c>
      <c r="X90" s="18" t="s">
        <v>588</v>
      </c>
      <c r="Y90" s="45">
        <v>0</v>
      </c>
      <c r="Z90" s="45">
        <v>0</v>
      </c>
      <c r="AA90" s="45">
        <v>0</v>
      </c>
      <c r="AB90" s="17">
        <f t="shared" si="28"/>
        <v>17154568.252799999</v>
      </c>
    </row>
    <row r="91" spans="1:28" s="10" customFormat="1" ht="93" customHeight="1" x14ac:dyDescent="0.25">
      <c r="A91" s="15">
        <f>IF(OR(C91=0,C91=""),"",COUNTA($C$18:C91))</f>
        <v>65</v>
      </c>
      <c r="B91" s="23" t="s">
        <v>226</v>
      </c>
      <c r="C91" s="34">
        <v>1959</v>
      </c>
      <c r="D91" s="14">
        <v>802.1</v>
      </c>
      <c r="E91" s="14">
        <v>257.11</v>
      </c>
      <c r="F91" s="14">
        <v>311.60000000000002</v>
      </c>
      <c r="G91" s="13" t="s">
        <v>1106</v>
      </c>
      <c r="H91" s="13"/>
      <c r="I91" s="13"/>
      <c r="J91" s="13"/>
      <c r="K91" s="14">
        <f>558*D91</f>
        <v>447571.8</v>
      </c>
      <c r="L91" s="14">
        <f>2469*D91</f>
        <v>1980384.9000000001</v>
      </c>
      <c r="M91" s="14"/>
      <c r="N91" s="14">
        <f>511*D91</f>
        <v>409873.10000000003</v>
      </c>
      <c r="O91" s="14">
        <f>375*D91</f>
        <v>300787.5</v>
      </c>
      <c r="P91" s="14"/>
      <c r="Q91" s="14">
        <f t="shared" ref="Q91:Q94" si="52">3961*D91</f>
        <v>3177118.1</v>
      </c>
      <c r="R91" s="14"/>
      <c r="S91" s="14">
        <f>3011*D91</f>
        <v>2415123.1</v>
      </c>
      <c r="T91" s="14">
        <f>116*D91</f>
        <v>93043.6</v>
      </c>
      <c r="U91" s="14"/>
      <c r="V91" s="14">
        <f t="shared" si="51"/>
        <v>188831.50493999998</v>
      </c>
      <c r="W91" s="14">
        <f t="shared" si="27"/>
        <v>9012733.6049399991</v>
      </c>
      <c r="X91" s="18" t="s">
        <v>588</v>
      </c>
      <c r="Y91" s="45">
        <v>0</v>
      </c>
      <c r="Z91" s="45">
        <v>0</v>
      </c>
      <c r="AA91" s="45">
        <v>0</v>
      </c>
      <c r="AB91" s="17">
        <f t="shared" si="28"/>
        <v>9012733.6049399991</v>
      </c>
    </row>
    <row r="92" spans="1:28" s="10" customFormat="1" ht="93.6" customHeight="1" x14ac:dyDescent="0.25">
      <c r="A92" s="15">
        <f>IF(OR(C92=0,C92=""),"",COUNTA($C$18:C92))</f>
        <v>66</v>
      </c>
      <c r="B92" s="23" t="s">
        <v>227</v>
      </c>
      <c r="C92" s="34">
        <v>1959</v>
      </c>
      <c r="D92" s="14">
        <v>1312.1</v>
      </c>
      <c r="E92" s="14">
        <v>1176.8</v>
      </c>
      <c r="F92" s="14">
        <v>0</v>
      </c>
      <c r="G92" s="13" t="s">
        <v>1108</v>
      </c>
      <c r="H92" s="13"/>
      <c r="I92" s="13"/>
      <c r="J92" s="13"/>
      <c r="K92" s="14"/>
      <c r="L92" s="14"/>
      <c r="M92" s="14"/>
      <c r="N92" s="14"/>
      <c r="O92" s="14"/>
      <c r="P92" s="14"/>
      <c r="Q92" s="14">
        <f t="shared" si="52"/>
        <v>5197228.0999999996</v>
      </c>
      <c r="R92" s="14"/>
      <c r="S92" s="14"/>
      <c r="T92" s="14"/>
      <c r="U92" s="14"/>
      <c r="V92" s="13"/>
      <c r="W92" s="14">
        <f t="shared" si="27"/>
        <v>5197228.0999999996</v>
      </c>
      <c r="X92" s="18" t="s">
        <v>588</v>
      </c>
      <c r="Y92" s="45">
        <v>0</v>
      </c>
      <c r="Z92" s="45">
        <v>0</v>
      </c>
      <c r="AA92" s="45">
        <v>0</v>
      </c>
      <c r="AB92" s="17">
        <f t="shared" si="28"/>
        <v>5197228.0999999996</v>
      </c>
    </row>
    <row r="93" spans="1:28" s="10" customFormat="1" ht="93.6" customHeight="1" x14ac:dyDescent="0.25">
      <c r="A93" s="15">
        <f>IF(OR(C93=0,C93=""),"",COUNTA($C$18:C93))</f>
        <v>67</v>
      </c>
      <c r="B93" s="23" t="s">
        <v>228</v>
      </c>
      <c r="C93" s="34">
        <v>1959</v>
      </c>
      <c r="D93" s="14">
        <v>437.8</v>
      </c>
      <c r="E93" s="14">
        <v>352.3</v>
      </c>
      <c r="F93" s="14">
        <v>0</v>
      </c>
      <c r="G93" s="13" t="s">
        <v>1106</v>
      </c>
      <c r="H93" s="13"/>
      <c r="I93" s="13"/>
      <c r="J93" s="13"/>
      <c r="K93" s="14">
        <f t="shared" ref="K93:K94" si="53">558*D93</f>
        <v>244292.4</v>
      </c>
      <c r="L93" s="14">
        <f t="shared" ref="L93:L94" si="54">2469*D93</f>
        <v>1080928.2</v>
      </c>
      <c r="M93" s="14">
        <f t="shared" ref="M93:M94" si="55">430*D93</f>
        <v>188254</v>
      </c>
      <c r="N93" s="14">
        <f t="shared" ref="N93:N95" si="56">511*D93</f>
        <v>223715.80000000002</v>
      </c>
      <c r="O93" s="14">
        <f t="shared" ref="O93:O94" si="57">375*D93</f>
        <v>164175</v>
      </c>
      <c r="P93" s="14"/>
      <c r="Q93" s="14">
        <f t="shared" si="52"/>
        <v>1734125.8</v>
      </c>
      <c r="R93" s="14"/>
      <c r="S93" s="14">
        <f t="shared" ref="S93:S94" si="58">3011*D93</f>
        <v>1318215.8</v>
      </c>
      <c r="T93" s="14">
        <f t="shared" ref="T93:T94" si="59">116*D93</f>
        <v>50784.800000000003</v>
      </c>
      <c r="U93" s="14">
        <f t="shared" ref="U93:U94" si="60">34*D93</f>
        <v>14885.2</v>
      </c>
      <c r="V93" s="14">
        <f t="shared" ref="V93:V94" si="61">(K93+L93+M93+N93+O93+P93+Q93+R93+S93+T93)*0.0214</f>
        <v>107096.12452</v>
      </c>
      <c r="W93" s="14">
        <f t="shared" si="27"/>
        <v>5126473.1245200001</v>
      </c>
      <c r="X93" s="18" t="s">
        <v>588</v>
      </c>
      <c r="Y93" s="45">
        <v>0</v>
      </c>
      <c r="Z93" s="45">
        <v>0</v>
      </c>
      <c r="AA93" s="45">
        <v>0</v>
      </c>
      <c r="AB93" s="17">
        <f t="shared" si="28"/>
        <v>5126473.1245200001</v>
      </c>
    </row>
    <row r="94" spans="1:28" s="10" customFormat="1" ht="93.6" customHeight="1" x14ac:dyDescent="0.25">
      <c r="A94" s="15">
        <f>IF(OR(C94=0,C94=""),"",COUNTA($C$18:C94))</f>
        <v>68</v>
      </c>
      <c r="B94" s="23" t="s">
        <v>229</v>
      </c>
      <c r="C94" s="34">
        <v>1959</v>
      </c>
      <c r="D94" s="14">
        <v>434.6</v>
      </c>
      <c r="E94" s="14">
        <v>237.4</v>
      </c>
      <c r="F94" s="14">
        <v>41</v>
      </c>
      <c r="G94" s="13" t="s">
        <v>1106</v>
      </c>
      <c r="H94" s="13"/>
      <c r="I94" s="13"/>
      <c r="J94" s="13"/>
      <c r="K94" s="14">
        <f t="shared" si="53"/>
        <v>242506.80000000002</v>
      </c>
      <c r="L94" s="14">
        <f t="shared" si="54"/>
        <v>1073027.4000000001</v>
      </c>
      <c r="M94" s="14">
        <f t="shared" si="55"/>
        <v>186878</v>
      </c>
      <c r="N94" s="14">
        <f t="shared" si="56"/>
        <v>222080.6</v>
      </c>
      <c r="O94" s="14">
        <f t="shared" si="57"/>
        <v>162975</v>
      </c>
      <c r="P94" s="14"/>
      <c r="Q94" s="14">
        <f t="shared" si="52"/>
        <v>1721450.6</v>
      </c>
      <c r="R94" s="14"/>
      <c r="S94" s="14">
        <f t="shared" si="58"/>
        <v>1308580.6000000001</v>
      </c>
      <c r="T94" s="14">
        <f t="shared" si="59"/>
        <v>50413.600000000006</v>
      </c>
      <c r="U94" s="14">
        <f t="shared" si="60"/>
        <v>14776.400000000001</v>
      </c>
      <c r="V94" s="14">
        <f t="shared" si="61"/>
        <v>106313.32963999998</v>
      </c>
      <c r="W94" s="14">
        <f t="shared" si="27"/>
        <v>5089002.3296400001</v>
      </c>
      <c r="X94" s="18" t="s">
        <v>588</v>
      </c>
      <c r="Y94" s="45">
        <v>0</v>
      </c>
      <c r="Z94" s="45">
        <v>0</v>
      </c>
      <c r="AA94" s="45">
        <v>0</v>
      </c>
      <c r="AB94" s="17">
        <f t="shared" si="28"/>
        <v>5089002.3296400001</v>
      </c>
    </row>
    <row r="95" spans="1:28" s="10" customFormat="1" ht="93.6" customHeight="1" x14ac:dyDescent="0.25">
      <c r="A95" s="15">
        <f>IF(OR(C95=0,C95=""),"",COUNTA($C$18:C95))</f>
        <v>69</v>
      </c>
      <c r="B95" s="23" t="s">
        <v>232</v>
      </c>
      <c r="C95" s="34">
        <v>1960</v>
      </c>
      <c r="D95" s="14">
        <v>349</v>
      </c>
      <c r="E95" s="14">
        <v>312.89999999999998</v>
      </c>
      <c r="F95" s="14">
        <v>0</v>
      </c>
      <c r="G95" s="13" t="s">
        <v>1106</v>
      </c>
      <c r="H95" s="13"/>
      <c r="I95" s="13"/>
      <c r="J95" s="13"/>
      <c r="K95" s="14"/>
      <c r="L95" s="14"/>
      <c r="M95" s="14"/>
      <c r="N95" s="14">
        <f t="shared" si="56"/>
        <v>178339</v>
      </c>
      <c r="O95" s="14"/>
      <c r="P95" s="14"/>
      <c r="Q95" s="14"/>
      <c r="R95" s="14"/>
      <c r="S95" s="14"/>
      <c r="T95" s="14"/>
      <c r="U95" s="14"/>
      <c r="V95" s="13"/>
      <c r="W95" s="14">
        <f t="shared" si="27"/>
        <v>178339</v>
      </c>
      <c r="X95" s="18" t="s">
        <v>588</v>
      </c>
      <c r="Y95" s="45">
        <v>0</v>
      </c>
      <c r="Z95" s="45">
        <v>0</v>
      </c>
      <c r="AA95" s="45">
        <v>0</v>
      </c>
      <c r="AB95" s="17">
        <f t="shared" si="28"/>
        <v>178339</v>
      </c>
    </row>
    <row r="96" spans="1:28" s="10" customFormat="1" ht="93.6" customHeight="1" x14ac:dyDescent="0.25">
      <c r="A96" s="15">
        <f>IF(OR(C96=0,C96=""),"",COUNTA($C$18:C96))</f>
        <v>70</v>
      </c>
      <c r="B96" s="23" t="s">
        <v>233</v>
      </c>
      <c r="C96" s="34">
        <v>1960</v>
      </c>
      <c r="D96" s="14">
        <v>3054.1</v>
      </c>
      <c r="E96" s="14">
        <v>2523.3000000000002</v>
      </c>
      <c r="F96" s="14">
        <v>0</v>
      </c>
      <c r="G96" s="13" t="s">
        <v>1109</v>
      </c>
      <c r="H96" s="13"/>
      <c r="I96" s="13"/>
      <c r="J96" s="13"/>
      <c r="K96" s="14"/>
      <c r="L96" s="14">
        <f>1207*D96</f>
        <v>3686298.6999999997</v>
      </c>
      <c r="M96" s="14"/>
      <c r="N96" s="14"/>
      <c r="O96" s="14"/>
      <c r="P96" s="14"/>
      <c r="Q96" s="14"/>
      <c r="R96" s="14"/>
      <c r="S96" s="14"/>
      <c r="T96" s="14"/>
      <c r="U96" s="14"/>
      <c r="V96" s="13"/>
      <c r="W96" s="14">
        <f t="shared" si="27"/>
        <v>3686298.6999999997</v>
      </c>
      <c r="X96" s="18" t="s">
        <v>588</v>
      </c>
      <c r="Y96" s="45">
        <v>0</v>
      </c>
      <c r="Z96" s="45">
        <v>0</v>
      </c>
      <c r="AA96" s="45">
        <v>0</v>
      </c>
      <c r="AB96" s="17">
        <f t="shared" si="28"/>
        <v>3686298.6999999997</v>
      </c>
    </row>
    <row r="97" spans="1:28" s="10" customFormat="1" ht="93.6" customHeight="1" x14ac:dyDescent="0.25">
      <c r="A97" s="15">
        <f>IF(OR(C97=0,C97=""),"",COUNTA($C$18:C97))</f>
        <v>71</v>
      </c>
      <c r="B97" s="23" t="s">
        <v>234</v>
      </c>
      <c r="C97" s="34">
        <v>1960</v>
      </c>
      <c r="D97" s="14">
        <v>1705</v>
      </c>
      <c r="E97" s="14">
        <v>1282.8</v>
      </c>
      <c r="F97" s="14">
        <v>0</v>
      </c>
      <c r="G97" s="13" t="s">
        <v>1109</v>
      </c>
      <c r="H97" s="13"/>
      <c r="I97" s="13"/>
      <c r="J97" s="13"/>
      <c r="K97" s="14"/>
      <c r="L97" s="14"/>
      <c r="M97" s="14"/>
      <c r="N97" s="14"/>
      <c r="O97" s="14"/>
      <c r="P97" s="14"/>
      <c r="Q97" s="14">
        <f t="shared" ref="Q97:Q98" si="62">2308*D97</f>
        <v>3935140</v>
      </c>
      <c r="R97" s="14"/>
      <c r="S97" s="14">
        <f t="shared" ref="S97:S98" si="63">2763*D97</f>
        <v>4710915</v>
      </c>
      <c r="T97" s="14"/>
      <c r="U97" s="14"/>
      <c r="V97" s="14">
        <f t="shared" ref="V97:V100" si="64">(K97+L97+M97+N97+O97+P97+Q97+R97+S97+T97)*0.0214</f>
        <v>185025.57699999999</v>
      </c>
      <c r="W97" s="14">
        <f t="shared" si="27"/>
        <v>8831080.5769999996</v>
      </c>
      <c r="X97" s="18" t="s">
        <v>588</v>
      </c>
      <c r="Y97" s="45">
        <v>0</v>
      </c>
      <c r="Z97" s="45">
        <v>0</v>
      </c>
      <c r="AA97" s="45">
        <v>0</v>
      </c>
      <c r="AB97" s="17">
        <f t="shared" si="28"/>
        <v>8831080.5769999996</v>
      </c>
    </row>
    <row r="98" spans="1:28" s="10" customFormat="1" ht="93.6" customHeight="1" x14ac:dyDescent="0.25">
      <c r="A98" s="15">
        <f>IF(OR(C98=0,C98=""),"",COUNTA($C$18:C98))</f>
        <v>72</v>
      </c>
      <c r="B98" s="23" t="s">
        <v>235</v>
      </c>
      <c r="C98" s="34">
        <v>1960</v>
      </c>
      <c r="D98" s="14">
        <v>2133</v>
      </c>
      <c r="E98" s="14">
        <v>1270.7</v>
      </c>
      <c r="F98" s="14">
        <v>0</v>
      </c>
      <c r="G98" s="13" t="s">
        <v>1109</v>
      </c>
      <c r="H98" s="13"/>
      <c r="I98" s="13"/>
      <c r="J98" s="13"/>
      <c r="K98" s="14"/>
      <c r="L98" s="14"/>
      <c r="M98" s="14"/>
      <c r="N98" s="14"/>
      <c r="O98" s="14"/>
      <c r="P98" s="14"/>
      <c r="Q98" s="14">
        <f t="shared" si="62"/>
        <v>4922964</v>
      </c>
      <c r="R98" s="14"/>
      <c r="S98" s="14">
        <f t="shared" si="63"/>
        <v>5893479</v>
      </c>
      <c r="T98" s="14"/>
      <c r="U98" s="14"/>
      <c r="V98" s="14">
        <f t="shared" si="64"/>
        <v>231471.88019999999</v>
      </c>
      <c r="W98" s="14">
        <f t="shared" si="27"/>
        <v>11047914.8802</v>
      </c>
      <c r="X98" s="18" t="s">
        <v>588</v>
      </c>
      <c r="Y98" s="45">
        <v>0</v>
      </c>
      <c r="Z98" s="45">
        <v>0</v>
      </c>
      <c r="AA98" s="45">
        <v>0</v>
      </c>
      <c r="AB98" s="17">
        <f t="shared" si="28"/>
        <v>11047914.8802</v>
      </c>
    </row>
    <row r="99" spans="1:28" s="10" customFormat="1" ht="93.6" customHeight="1" x14ac:dyDescent="0.25">
      <c r="A99" s="15">
        <f>IF(OR(C99=0,C99=""),"",COUNTA($C$18:C99))</f>
        <v>73</v>
      </c>
      <c r="B99" s="23" t="s">
        <v>70</v>
      </c>
      <c r="C99" s="34">
        <v>1960</v>
      </c>
      <c r="D99" s="14">
        <v>953.3</v>
      </c>
      <c r="E99" s="14">
        <v>555.6</v>
      </c>
      <c r="F99" s="14">
        <v>0</v>
      </c>
      <c r="G99" s="13" t="s">
        <v>1108</v>
      </c>
      <c r="H99" s="13"/>
      <c r="I99" s="13"/>
      <c r="J99" s="13"/>
      <c r="K99" s="14"/>
      <c r="L99" s="14"/>
      <c r="M99" s="14"/>
      <c r="N99" s="14"/>
      <c r="O99" s="14"/>
      <c r="P99" s="14"/>
      <c r="Q99" s="14">
        <f>3961*D99</f>
        <v>3776021.3</v>
      </c>
      <c r="R99" s="14"/>
      <c r="S99" s="14">
        <f>3011*D99</f>
        <v>2870386.3</v>
      </c>
      <c r="T99" s="14"/>
      <c r="U99" s="14"/>
      <c r="V99" s="14">
        <f t="shared" si="64"/>
        <v>142233.12263999999</v>
      </c>
      <c r="W99" s="14">
        <f t="shared" si="27"/>
        <v>6788640.7226399994</v>
      </c>
      <c r="X99" s="18" t="s">
        <v>588</v>
      </c>
      <c r="Y99" s="45">
        <v>0</v>
      </c>
      <c r="Z99" s="45">
        <v>0</v>
      </c>
      <c r="AA99" s="45">
        <v>0</v>
      </c>
      <c r="AB99" s="17">
        <f t="shared" si="28"/>
        <v>6788640.7226399994</v>
      </c>
    </row>
    <row r="100" spans="1:28" s="10" customFormat="1" ht="93.6" customHeight="1" x14ac:dyDescent="0.25">
      <c r="A100" s="15">
        <f>IF(OR(C100=0,C100=""),"",COUNTA($C$18:C100))</f>
        <v>74</v>
      </c>
      <c r="B100" s="23" t="s">
        <v>238</v>
      </c>
      <c r="C100" s="34">
        <v>1961</v>
      </c>
      <c r="D100" s="14">
        <v>2159.6999999999998</v>
      </c>
      <c r="E100" s="14">
        <v>1979.8</v>
      </c>
      <c r="F100" s="14">
        <v>0</v>
      </c>
      <c r="G100" s="13" t="s">
        <v>1109</v>
      </c>
      <c r="H100" s="13"/>
      <c r="I100" s="13"/>
      <c r="J100" s="13"/>
      <c r="K100" s="14">
        <f>406*D100</f>
        <v>876838.2</v>
      </c>
      <c r="L100" s="14">
        <f>1207*D100</f>
        <v>2606757.9</v>
      </c>
      <c r="M100" s="14">
        <f>484*D100</f>
        <v>1045294.7999999999</v>
      </c>
      <c r="N100" s="14">
        <f>855*D100</f>
        <v>1846543.4999999998</v>
      </c>
      <c r="O100" s="14">
        <f>383*D100</f>
        <v>827165.1</v>
      </c>
      <c r="P100" s="14"/>
      <c r="Q100" s="14">
        <f>2308*D100</f>
        <v>4984587.5999999996</v>
      </c>
      <c r="R100" s="14">
        <f>297*D100</f>
        <v>641430.89999999991</v>
      </c>
      <c r="S100" s="14">
        <f>2763*D100</f>
        <v>5967251.0999999996</v>
      </c>
      <c r="T100" s="14">
        <f>102*D100</f>
        <v>220289.4</v>
      </c>
      <c r="U100" s="14">
        <f>35*D100</f>
        <v>75589.5</v>
      </c>
      <c r="V100" s="14">
        <f t="shared" si="64"/>
        <v>406945.79189999989</v>
      </c>
      <c r="W100" s="14">
        <f t="shared" si="27"/>
        <v>19498693.791899998</v>
      </c>
      <c r="X100" s="18" t="s">
        <v>588</v>
      </c>
      <c r="Y100" s="45">
        <v>0</v>
      </c>
      <c r="Z100" s="45">
        <v>0</v>
      </c>
      <c r="AA100" s="45">
        <v>0</v>
      </c>
      <c r="AB100" s="17">
        <f t="shared" si="28"/>
        <v>19498693.791899998</v>
      </c>
    </row>
    <row r="101" spans="1:28" s="10" customFormat="1" ht="93.6" customHeight="1" x14ac:dyDescent="0.25">
      <c r="A101" s="15">
        <f>IF(OR(C101=0,C101=""),"",COUNTA($C$18:C101))</f>
        <v>75</v>
      </c>
      <c r="B101" s="23" t="s">
        <v>239</v>
      </c>
      <c r="C101" s="34">
        <v>1961</v>
      </c>
      <c r="D101" s="14">
        <v>277.3</v>
      </c>
      <c r="E101" s="14">
        <v>202.5</v>
      </c>
      <c r="F101" s="14">
        <v>0</v>
      </c>
      <c r="G101" s="13" t="s">
        <v>1106</v>
      </c>
      <c r="H101" s="13"/>
      <c r="I101" s="13"/>
      <c r="J101" s="13"/>
      <c r="K101" s="14"/>
      <c r="L101" s="14"/>
      <c r="M101" s="19"/>
      <c r="N101" s="14">
        <f>511*D101</f>
        <v>141700.30000000002</v>
      </c>
      <c r="O101" s="14">
        <f>375*D101</f>
        <v>103987.5</v>
      </c>
      <c r="P101" s="14"/>
      <c r="Q101" s="14"/>
      <c r="R101" s="14"/>
      <c r="S101" s="14"/>
      <c r="T101" s="14"/>
      <c r="U101" s="19"/>
      <c r="V101" s="13"/>
      <c r="W101" s="14">
        <f t="shared" si="27"/>
        <v>245687.80000000002</v>
      </c>
      <c r="X101" s="18" t="s">
        <v>588</v>
      </c>
      <c r="Y101" s="45">
        <v>0</v>
      </c>
      <c r="Z101" s="45">
        <v>0</v>
      </c>
      <c r="AA101" s="45">
        <v>0</v>
      </c>
      <c r="AB101" s="17">
        <f t="shared" si="28"/>
        <v>245687.80000000002</v>
      </c>
    </row>
    <row r="102" spans="1:28" s="10" customFormat="1" ht="93.6" customHeight="1" x14ac:dyDescent="0.25">
      <c r="A102" s="15">
        <f>IF(OR(C102=0,C102=""),"",COUNTA($C$18:C102))</f>
        <v>76</v>
      </c>
      <c r="B102" s="23" t="s">
        <v>241</v>
      </c>
      <c r="C102" s="34">
        <v>1962</v>
      </c>
      <c r="D102" s="14">
        <v>427.6</v>
      </c>
      <c r="E102" s="14">
        <v>427.6</v>
      </c>
      <c r="F102" s="14">
        <v>0</v>
      </c>
      <c r="G102" s="13" t="s">
        <v>1106</v>
      </c>
      <c r="H102" s="13"/>
      <c r="I102" s="13"/>
      <c r="J102" s="13"/>
      <c r="K102" s="14"/>
      <c r="L102" s="14"/>
      <c r="M102" s="14"/>
      <c r="N102" s="14"/>
      <c r="O102" s="14"/>
      <c r="P102" s="14"/>
      <c r="Q102" s="14">
        <f>3961*D102</f>
        <v>1693723.6</v>
      </c>
      <c r="R102" s="14"/>
      <c r="S102" s="14">
        <f>3011*D102</f>
        <v>1287503.6000000001</v>
      </c>
      <c r="T102" s="14"/>
      <c r="U102" s="14"/>
      <c r="V102" s="14">
        <f t="shared" ref="V102:V104" si="65">(K102+L102+M102+N102+O102+P102+Q102+R102+S102+T102)*0.0214</f>
        <v>63798.26208</v>
      </c>
      <c r="W102" s="14">
        <f t="shared" si="27"/>
        <v>3045025.46208</v>
      </c>
      <c r="X102" s="18" t="s">
        <v>588</v>
      </c>
      <c r="Y102" s="45">
        <v>0</v>
      </c>
      <c r="Z102" s="45">
        <v>0</v>
      </c>
      <c r="AA102" s="45">
        <v>0</v>
      </c>
      <c r="AB102" s="17">
        <f t="shared" si="28"/>
        <v>3045025.46208</v>
      </c>
    </row>
    <row r="103" spans="1:28" s="10" customFormat="1" ht="93.6" customHeight="1" x14ac:dyDescent="0.25">
      <c r="A103" s="15">
        <f>IF(OR(C103=0,C103=""),"",COUNTA($C$18:C103))</f>
        <v>77</v>
      </c>
      <c r="B103" s="23" t="s">
        <v>242</v>
      </c>
      <c r="C103" s="34">
        <v>1962</v>
      </c>
      <c r="D103" s="14">
        <v>3920</v>
      </c>
      <c r="E103" s="14">
        <v>2522.3000000000002</v>
      </c>
      <c r="F103" s="14">
        <v>70.599999999999994</v>
      </c>
      <c r="G103" s="13" t="s">
        <v>1109</v>
      </c>
      <c r="H103" s="13"/>
      <c r="I103" s="13"/>
      <c r="J103" s="13"/>
      <c r="K103" s="14">
        <f t="shared" ref="K103:K108" si="66">406*D103</f>
        <v>1591520</v>
      </c>
      <c r="L103" s="14">
        <f t="shared" ref="L103:L108" si="67">1207*D103</f>
        <v>4731440</v>
      </c>
      <c r="M103" s="14">
        <f t="shared" ref="M103:M105" si="68">484*D103</f>
        <v>1897280</v>
      </c>
      <c r="N103" s="14">
        <f t="shared" ref="N103:N108" si="69">855*D103</f>
        <v>3351600</v>
      </c>
      <c r="O103" s="14">
        <f t="shared" ref="O103:O108" si="70">383*D103</f>
        <v>1501360</v>
      </c>
      <c r="P103" s="14"/>
      <c r="Q103" s="14">
        <f>2308*D103</f>
        <v>9047360</v>
      </c>
      <c r="R103" s="14">
        <f t="shared" ref="R103:R105" si="71">297*D103</f>
        <v>1164240</v>
      </c>
      <c r="S103" s="14">
        <f>2763*D103</f>
        <v>10830960</v>
      </c>
      <c r="T103" s="14">
        <f>102*D103</f>
        <v>399840</v>
      </c>
      <c r="U103" s="14">
        <f t="shared" ref="U103:U104" si="72">35*D103</f>
        <v>137200</v>
      </c>
      <c r="V103" s="14">
        <f t="shared" si="65"/>
        <v>738633.84</v>
      </c>
      <c r="W103" s="14">
        <f t="shared" si="27"/>
        <v>35391433.840000004</v>
      </c>
      <c r="X103" s="18" t="s">
        <v>588</v>
      </c>
      <c r="Y103" s="45">
        <v>0</v>
      </c>
      <c r="Z103" s="45">
        <v>0</v>
      </c>
      <c r="AA103" s="45">
        <v>0</v>
      </c>
      <c r="AB103" s="17">
        <f t="shared" si="28"/>
        <v>35391433.840000004</v>
      </c>
    </row>
    <row r="104" spans="1:28" s="10" customFormat="1" ht="93.6" customHeight="1" x14ac:dyDescent="0.25">
      <c r="A104" s="15">
        <f>IF(OR(C104=0,C104=""),"",COUNTA($C$18:C104))</f>
        <v>78</v>
      </c>
      <c r="B104" s="23" t="s">
        <v>243</v>
      </c>
      <c r="C104" s="34">
        <v>1962</v>
      </c>
      <c r="D104" s="14">
        <v>4200.5</v>
      </c>
      <c r="E104" s="14">
        <v>3113.1</v>
      </c>
      <c r="F104" s="14">
        <v>0</v>
      </c>
      <c r="G104" s="13" t="s">
        <v>1110</v>
      </c>
      <c r="H104" s="13"/>
      <c r="I104" s="13"/>
      <c r="J104" s="13"/>
      <c r="K104" s="14">
        <f t="shared" si="66"/>
        <v>1705403</v>
      </c>
      <c r="L104" s="14">
        <f t="shared" si="67"/>
        <v>5070003.5</v>
      </c>
      <c r="M104" s="14">
        <f t="shared" si="68"/>
        <v>2033042</v>
      </c>
      <c r="N104" s="14">
        <f t="shared" si="69"/>
        <v>3591427.5</v>
      </c>
      <c r="O104" s="14">
        <f t="shared" si="70"/>
        <v>1608791.5</v>
      </c>
      <c r="P104" s="14"/>
      <c r="Q104" s="14"/>
      <c r="R104" s="14">
        <f t="shared" si="71"/>
        <v>1247548.5</v>
      </c>
      <c r="S104" s="14"/>
      <c r="T104" s="14"/>
      <c r="U104" s="14">
        <f t="shared" si="72"/>
        <v>147017.5</v>
      </c>
      <c r="V104" s="14">
        <f t="shared" si="65"/>
        <v>326483.02239999996</v>
      </c>
      <c r="W104" s="14">
        <f t="shared" si="27"/>
        <v>15729716.522399999</v>
      </c>
      <c r="X104" s="18" t="s">
        <v>588</v>
      </c>
      <c r="Y104" s="45">
        <v>0</v>
      </c>
      <c r="Z104" s="45">
        <v>0</v>
      </c>
      <c r="AA104" s="45">
        <v>0</v>
      </c>
      <c r="AB104" s="17">
        <f t="shared" si="28"/>
        <v>15729716.522399999</v>
      </c>
    </row>
    <row r="105" spans="1:28" s="10" customFormat="1" ht="93.6" customHeight="1" x14ac:dyDescent="0.25">
      <c r="A105" s="15">
        <f>IF(OR(C105=0,C105=""),"",COUNTA($C$18:C105))</f>
        <v>79</v>
      </c>
      <c r="B105" s="23" t="s">
        <v>245</v>
      </c>
      <c r="C105" s="34">
        <v>1963</v>
      </c>
      <c r="D105" s="14">
        <v>2149.9</v>
      </c>
      <c r="E105" s="14">
        <v>1571.3</v>
      </c>
      <c r="F105" s="14">
        <v>0</v>
      </c>
      <c r="G105" s="13" t="s">
        <v>1110</v>
      </c>
      <c r="H105" s="13"/>
      <c r="I105" s="13"/>
      <c r="J105" s="13"/>
      <c r="K105" s="14">
        <f t="shared" si="66"/>
        <v>872859.4</v>
      </c>
      <c r="L105" s="14">
        <f t="shared" si="67"/>
        <v>2594929.3000000003</v>
      </c>
      <c r="M105" s="14">
        <f t="shared" si="68"/>
        <v>1040551.6000000001</v>
      </c>
      <c r="N105" s="14">
        <f t="shared" si="69"/>
        <v>1838164.5</v>
      </c>
      <c r="O105" s="14">
        <f t="shared" si="70"/>
        <v>823411.70000000007</v>
      </c>
      <c r="P105" s="14"/>
      <c r="Q105" s="14"/>
      <c r="R105" s="14">
        <f t="shared" si="71"/>
        <v>638520.30000000005</v>
      </c>
      <c r="S105" s="14"/>
      <c r="T105" s="14">
        <f t="shared" ref="T105:T106" si="73">102*D105</f>
        <v>219289.80000000002</v>
      </c>
      <c r="U105" s="14"/>
      <c r="V105" s="13"/>
      <c r="W105" s="14">
        <f t="shared" si="27"/>
        <v>8027726.6000000006</v>
      </c>
      <c r="X105" s="18" t="s">
        <v>588</v>
      </c>
      <c r="Y105" s="45">
        <v>0</v>
      </c>
      <c r="Z105" s="45">
        <v>0</v>
      </c>
      <c r="AA105" s="45">
        <v>0</v>
      </c>
      <c r="AB105" s="17">
        <f t="shared" si="28"/>
        <v>8027726.6000000006</v>
      </c>
    </row>
    <row r="106" spans="1:28" s="10" customFormat="1" ht="93.6" customHeight="1" x14ac:dyDescent="0.25">
      <c r="A106" s="15">
        <f>IF(OR(C106=0,C106=""),"",COUNTA($C$18:C106))</f>
        <v>80</v>
      </c>
      <c r="B106" s="23" t="s">
        <v>58</v>
      </c>
      <c r="C106" s="34">
        <v>1964</v>
      </c>
      <c r="D106" s="14">
        <v>3850.9</v>
      </c>
      <c r="E106" s="14">
        <v>2558.1</v>
      </c>
      <c r="F106" s="14">
        <v>0</v>
      </c>
      <c r="G106" s="13" t="s">
        <v>1109</v>
      </c>
      <c r="H106" s="13"/>
      <c r="I106" s="13"/>
      <c r="J106" s="13"/>
      <c r="K106" s="14">
        <f t="shared" si="66"/>
        <v>1563465.4000000001</v>
      </c>
      <c r="L106" s="14">
        <f t="shared" si="67"/>
        <v>4648036.3</v>
      </c>
      <c r="M106" s="14"/>
      <c r="N106" s="14">
        <f t="shared" si="69"/>
        <v>3292519.5</v>
      </c>
      <c r="O106" s="14">
        <f t="shared" si="70"/>
        <v>1474894.7</v>
      </c>
      <c r="P106" s="14"/>
      <c r="Q106" s="14"/>
      <c r="R106" s="14"/>
      <c r="S106" s="14"/>
      <c r="T106" s="14">
        <f t="shared" si="73"/>
        <v>392791.8</v>
      </c>
      <c r="U106" s="14"/>
      <c r="V106" s="13"/>
      <c r="W106" s="14">
        <f t="shared" si="27"/>
        <v>11371707.699999999</v>
      </c>
      <c r="X106" s="18" t="s">
        <v>588</v>
      </c>
      <c r="Y106" s="45">
        <v>0</v>
      </c>
      <c r="Z106" s="45">
        <v>0</v>
      </c>
      <c r="AA106" s="45">
        <v>0</v>
      </c>
      <c r="AB106" s="17">
        <f t="shared" si="28"/>
        <v>11371707.699999999</v>
      </c>
    </row>
    <row r="107" spans="1:28" s="10" customFormat="1" ht="93.6" customHeight="1" x14ac:dyDescent="0.25">
      <c r="A107" s="15">
        <f>IF(OR(C107=0,C107=""),"",COUNTA($C$18:C107))</f>
        <v>81</v>
      </c>
      <c r="B107" s="23" t="s">
        <v>65</v>
      </c>
      <c r="C107" s="34">
        <v>1964</v>
      </c>
      <c r="D107" s="14">
        <v>3312.7</v>
      </c>
      <c r="E107" s="14">
        <v>1535.7</v>
      </c>
      <c r="F107" s="14">
        <v>912.7</v>
      </c>
      <c r="G107" s="13" t="s">
        <v>1109</v>
      </c>
      <c r="H107" s="13"/>
      <c r="I107" s="13"/>
      <c r="J107" s="13"/>
      <c r="K107" s="14">
        <f t="shared" si="66"/>
        <v>1344956.2</v>
      </c>
      <c r="L107" s="14">
        <f t="shared" si="67"/>
        <v>3998428.9</v>
      </c>
      <c r="M107" s="14"/>
      <c r="N107" s="14">
        <f t="shared" si="69"/>
        <v>2832358.5</v>
      </c>
      <c r="O107" s="14">
        <f t="shared" si="70"/>
        <v>1268764.0999999999</v>
      </c>
      <c r="P107" s="14"/>
      <c r="Q107" s="14"/>
      <c r="R107" s="14">
        <f t="shared" ref="R107:R108" si="74">297*D107</f>
        <v>983871.89999999991</v>
      </c>
      <c r="S107" s="14"/>
      <c r="T107" s="14"/>
      <c r="U107" s="14"/>
      <c r="V107" s="13"/>
      <c r="W107" s="14">
        <f t="shared" si="27"/>
        <v>10428379.6</v>
      </c>
      <c r="X107" s="18" t="s">
        <v>588</v>
      </c>
      <c r="Y107" s="45">
        <v>0</v>
      </c>
      <c r="Z107" s="45">
        <v>0</v>
      </c>
      <c r="AA107" s="45">
        <v>0</v>
      </c>
      <c r="AB107" s="17">
        <f t="shared" si="28"/>
        <v>10428379.6</v>
      </c>
    </row>
    <row r="108" spans="1:28" s="10" customFormat="1" ht="93.6" customHeight="1" x14ac:dyDescent="0.25">
      <c r="A108" s="15">
        <f>IF(OR(C108=0,C108=""),"",COUNTA($C$18:C108))</f>
        <v>82</v>
      </c>
      <c r="B108" s="23" t="s">
        <v>246</v>
      </c>
      <c r="C108" s="34">
        <v>1964</v>
      </c>
      <c r="D108" s="14">
        <v>4640.7</v>
      </c>
      <c r="E108" s="14">
        <v>3430.7</v>
      </c>
      <c r="F108" s="14">
        <v>507.8</v>
      </c>
      <c r="G108" s="13" t="s">
        <v>1109</v>
      </c>
      <c r="H108" s="14"/>
      <c r="I108" s="14"/>
      <c r="J108" s="13"/>
      <c r="K108" s="14">
        <f t="shared" si="66"/>
        <v>1884124.2</v>
      </c>
      <c r="L108" s="14">
        <f t="shared" si="67"/>
        <v>5601324.8999999994</v>
      </c>
      <c r="M108" s="14">
        <f>484*D108</f>
        <v>2246098.7999999998</v>
      </c>
      <c r="N108" s="14">
        <f t="shared" si="69"/>
        <v>3967798.5</v>
      </c>
      <c r="O108" s="14">
        <f t="shared" si="70"/>
        <v>1777388.0999999999</v>
      </c>
      <c r="P108" s="14"/>
      <c r="Q108" s="14">
        <f t="shared" ref="Q108:Q109" si="75">2308*D108</f>
        <v>10710735.6</v>
      </c>
      <c r="R108" s="14">
        <f t="shared" si="74"/>
        <v>1378287.9</v>
      </c>
      <c r="S108" s="14">
        <f>2763*D108</f>
        <v>12822254.1</v>
      </c>
      <c r="T108" s="14">
        <f>102*D108</f>
        <v>473351.39999999997</v>
      </c>
      <c r="U108" s="14">
        <f>35*D108</f>
        <v>162424.5</v>
      </c>
      <c r="V108" s="14">
        <f t="shared" ref="V108:V109" si="76">(K108+L108+M108+N108+O108+P108+Q108+R108+S108+T108)*0.0214</f>
        <v>874433.17889999982</v>
      </c>
      <c r="W108" s="14">
        <f t="shared" si="27"/>
        <v>41898221.178899996</v>
      </c>
      <c r="X108" s="18" t="s">
        <v>588</v>
      </c>
      <c r="Y108" s="45">
        <v>0</v>
      </c>
      <c r="Z108" s="45">
        <v>0</v>
      </c>
      <c r="AA108" s="45">
        <v>0</v>
      </c>
      <c r="AB108" s="17">
        <f t="shared" si="28"/>
        <v>41898221.178899996</v>
      </c>
    </row>
    <row r="109" spans="1:28" s="10" customFormat="1" ht="93.6" customHeight="1" x14ac:dyDescent="0.25">
      <c r="A109" s="15">
        <f>IF(OR(C109=0,C109=""),"",COUNTA($C$18:C109))</f>
        <v>83</v>
      </c>
      <c r="B109" s="23" t="s">
        <v>249</v>
      </c>
      <c r="C109" s="34">
        <v>1965</v>
      </c>
      <c r="D109" s="14">
        <v>3910.7</v>
      </c>
      <c r="E109" s="14">
        <v>3142</v>
      </c>
      <c r="F109" s="14">
        <v>0</v>
      </c>
      <c r="G109" s="13" t="s">
        <v>1110</v>
      </c>
      <c r="H109" s="13"/>
      <c r="I109" s="13"/>
      <c r="J109" s="13"/>
      <c r="K109" s="14"/>
      <c r="L109" s="14"/>
      <c r="M109" s="14"/>
      <c r="N109" s="16"/>
      <c r="O109" s="14"/>
      <c r="P109" s="14"/>
      <c r="Q109" s="14">
        <f t="shared" si="75"/>
        <v>9025895.5999999996</v>
      </c>
      <c r="R109" s="14"/>
      <c r="S109" s="14"/>
      <c r="T109" s="14"/>
      <c r="U109" s="14"/>
      <c r="V109" s="14">
        <f t="shared" si="76"/>
        <v>193154.16583999997</v>
      </c>
      <c r="W109" s="14">
        <f t="shared" si="27"/>
        <v>9219049.7658399995</v>
      </c>
      <c r="X109" s="18" t="s">
        <v>588</v>
      </c>
      <c r="Y109" s="45">
        <v>0</v>
      </c>
      <c r="Z109" s="45">
        <v>0</v>
      </c>
      <c r="AA109" s="45">
        <v>0</v>
      </c>
      <c r="AB109" s="17">
        <f t="shared" si="28"/>
        <v>9219049.7658399995</v>
      </c>
    </row>
    <row r="110" spans="1:28" s="10" customFormat="1" ht="93.6" customHeight="1" x14ac:dyDescent="0.25">
      <c r="A110" s="15">
        <f>IF(OR(C110=0,C110=""),"",COUNTA($C$18:C110))</f>
        <v>84</v>
      </c>
      <c r="B110" s="23" t="s">
        <v>67</v>
      </c>
      <c r="C110" s="34">
        <v>1965</v>
      </c>
      <c r="D110" s="14">
        <v>4705.6000000000004</v>
      </c>
      <c r="E110" s="14">
        <v>3389.6</v>
      </c>
      <c r="F110" s="14">
        <v>1075.2</v>
      </c>
      <c r="G110" s="13" t="s">
        <v>1110</v>
      </c>
      <c r="H110" s="13"/>
      <c r="I110" s="13"/>
      <c r="J110" s="13"/>
      <c r="K110" s="14">
        <f t="shared" ref="K110:K112" si="77">406*D110</f>
        <v>1910473.6</v>
      </c>
      <c r="L110" s="14">
        <f t="shared" ref="L110:L112" si="78">1207*D110</f>
        <v>5679659.2000000002</v>
      </c>
      <c r="M110" s="14">
        <f t="shared" ref="M110:M112" si="79">484*D110</f>
        <v>2277510.4000000004</v>
      </c>
      <c r="N110" s="14">
        <f t="shared" ref="N110:N112" si="80">855*D110</f>
        <v>4023288.0000000005</v>
      </c>
      <c r="O110" s="14">
        <f t="shared" ref="O110:O112" si="81">383*D110</f>
        <v>1802244.8</v>
      </c>
      <c r="P110" s="14"/>
      <c r="Q110" s="14"/>
      <c r="R110" s="14"/>
      <c r="S110" s="14"/>
      <c r="T110" s="14"/>
      <c r="U110" s="14"/>
      <c r="V110" s="13"/>
      <c r="W110" s="14">
        <f t="shared" si="27"/>
        <v>15693176.000000002</v>
      </c>
      <c r="X110" s="18" t="s">
        <v>588</v>
      </c>
      <c r="Y110" s="45">
        <v>0</v>
      </c>
      <c r="Z110" s="45">
        <v>0</v>
      </c>
      <c r="AA110" s="45">
        <v>0</v>
      </c>
      <c r="AB110" s="17">
        <f t="shared" si="28"/>
        <v>15693176.000000002</v>
      </c>
    </row>
    <row r="111" spans="1:28" s="10" customFormat="1" ht="93.6" customHeight="1" x14ac:dyDescent="0.25">
      <c r="A111" s="15">
        <f>IF(OR(C111=0,C111=""),"",COUNTA($C$18:C111))</f>
        <v>85</v>
      </c>
      <c r="B111" s="23" t="s">
        <v>252</v>
      </c>
      <c r="C111" s="34">
        <v>1966</v>
      </c>
      <c r="D111" s="14">
        <v>2593</v>
      </c>
      <c r="E111" s="14">
        <v>1825</v>
      </c>
      <c r="F111" s="14">
        <v>0</v>
      </c>
      <c r="G111" s="13" t="s">
        <v>1110</v>
      </c>
      <c r="H111" s="66"/>
      <c r="I111" s="66"/>
      <c r="J111" s="13"/>
      <c r="K111" s="14">
        <f t="shared" si="77"/>
        <v>1052758</v>
      </c>
      <c r="L111" s="14">
        <f t="shared" si="78"/>
        <v>3129751</v>
      </c>
      <c r="M111" s="14">
        <f t="shared" si="79"/>
        <v>1255012</v>
      </c>
      <c r="N111" s="14">
        <f t="shared" si="80"/>
        <v>2217015</v>
      </c>
      <c r="O111" s="14">
        <f t="shared" si="81"/>
        <v>993119</v>
      </c>
      <c r="P111" s="14"/>
      <c r="Q111" s="14">
        <f t="shared" ref="Q111:Q112" si="82">2308*D111</f>
        <v>5984644</v>
      </c>
      <c r="R111" s="14"/>
      <c r="S111" s="14">
        <f t="shared" ref="S111:S112" si="83">2763*D111</f>
        <v>7164459</v>
      </c>
      <c r="T111" s="14">
        <f t="shared" ref="T111:T112" si="84">102*D111</f>
        <v>264486</v>
      </c>
      <c r="U111" s="14">
        <f t="shared" ref="U111:U112" si="85">35*D111</f>
        <v>90755</v>
      </c>
      <c r="V111" s="14">
        <f t="shared" ref="V111:V112" si="86">(K111+L111+M111+N111+O111+P111+Q111+R111+S111+T111)*0.0214</f>
        <v>472110.62159999995</v>
      </c>
      <c r="W111" s="14">
        <f t="shared" si="27"/>
        <v>22624109.621599998</v>
      </c>
      <c r="X111" s="18" t="s">
        <v>588</v>
      </c>
      <c r="Y111" s="45">
        <v>0</v>
      </c>
      <c r="Z111" s="45">
        <v>0</v>
      </c>
      <c r="AA111" s="45">
        <v>0</v>
      </c>
      <c r="AB111" s="17">
        <f t="shared" si="28"/>
        <v>22624109.621599998</v>
      </c>
    </row>
    <row r="112" spans="1:28" s="10" customFormat="1" ht="93.6" customHeight="1" x14ac:dyDescent="0.25">
      <c r="A112" s="15">
        <f>IF(OR(C112=0,C112=""),"",COUNTA($C$18:C112))</f>
        <v>86</v>
      </c>
      <c r="B112" s="23" t="s">
        <v>253</v>
      </c>
      <c r="C112" s="34">
        <v>1966</v>
      </c>
      <c r="D112" s="14">
        <v>3922.6</v>
      </c>
      <c r="E112" s="14">
        <v>2878.2</v>
      </c>
      <c r="F112" s="14">
        <v>0</v>
      </c>
      <c r="G112" s="13" t="s">
        <v>1110</v>
      </c>
      <c r="H112" s="66"/>
      <c r="I112" s="66"/>
      <c r="J112" s="13"/>
      <c r="K112" s="14">
        <f t="shared" si="77"/>
        <v>1592575.5999999999</v>
      </c>
      <c r="L112" s="14">
        <f t="shared" si="78"/>
        <v>4734578.2</v>
      </c>
      <c r="M112" s="14">
        <f t="shared" si="79"/>
        <v>1898538.4</v>
      </c>
      <c r="N112" s="14">
        <f t="shared" si="80"/>
        <v>3353823</v>
      </c>
      <c r="O112" s="14">
        <f t="shared" si="81"/>
        <v>1502355.8</v>
      </c>
      <c r="P112" s="14"/>
      <c r="Q112" s="14">
        <f t="shared" si="82"/>
        <v>9053360.7999999989</v>
      </c>
      <c r="R112" s="14">
        <f>297*D112</f>
        <v>1165012.2</v>
      </c>
      <c r="S112" s="14">
        <f t="shared" si="83"/>
        <v>10838143.799999999</v>
      </c>
      <c r="T112" s="14">
        <f t="shared" si="84"/>
        <v>400105.2</v>
      </c>
      <c r="U112" s="14">
        <f t="shared" si="85"/>
        <v>137291</v>
      </c>
      <c r="V112" s="14">
        <f t="shared" si="86"/>
        <v>739123.75020000001</v>
      </c>
      <c r="W112" s="14">
        <f t="shared" si="27"/>
        <v>35414907.750200003</v>
      </c>
      <c r="X112" s="18" t="s">
        <v>588</v>
      </c>
      <c r="Y112" s="45">
        <v>0</v>
      </c>
      <c r="Z112" s="45">
        <v>0</v>
      </c>
      <c r="AA112" s="45">
        <v>0</v>
      </c>
      <c r="AB112" s="17">
        <f t="shared" si="28"/>
        <v>35414907.750200003</v>
      </c>
    </row>
    <row r="113" spans="1:28" s="10" customFormat="1" ht="93.6" customHeight="1" x14ac:dyDescent="0.25">
      <c r="A113" s="15">
        <f>IF(OR(C113=0,C113=""),"",COUNTA($C$18:C113))</f>
        <v>87</v>
      </c>
      <c r="B113" s="23" t="s">
        <v>255</v>
      </c>
      <c r="C113" s="34">
        <v>1973</v>
      </c>
      <c r="D113" s="14">
        <v>15980.8</v>
      </c>
      <c r="E113" s="14">
        <v>13808.9</v>
      </c>
      <c r="F113" s="14">
        <v>2171.9</v>
      </c>
      <c r="G113" s="13" t="s">
        <v>1114</v>
      </c>
      <c r="H113" s="13">
        <v>6</v>
      </c>
      <c r="I113" s="13"/>
      <c r="J113" s="13"/>
      <c r="K113" s="14"/>
      <c r="L113" s="14"/>
      <c r="M113" s="14"/>
      <c r="N113" s="14"/>
      <c r="O113" s="14"/>
      <c r="P113" s="14">
        <f t="shared" ref="P113:P115" si="87">2900000*H113</f>
        <v>17400000</v>
      </c>
      <c r="Q113" s="14">
        <f t="shared" ref="Q113:Q115" si="88">845*D113</f>
        <v>13503776</v>
      </c>
      <c r="R113" s="14"/>
      <c r="S113" s="14"/>
      <c r="T113" s="14"/>
      <c r="U113" s="14">
        <f t="shared" ref="U113:U115" si="89">48*D113</f>
        <v>767078.39999999991</v>
      </c>
      <c r="V113" s="13"/>
      <c r="W113" s="14">
        <f t="shared" si="27"/>
        <v>31670854.399999999</v>
      </c>
      <c r="X113" s="18" t="s">
        <v>588</v>
      </c>
      <c r="Y113" s="45">
        <v>0</v>
      </c>
      <c r="Z113" s="45">
        <v>0</v>
      </c>
      <c r="AA113" s="45">
        <v>0</v>
      </c>
      <c r="AB113" s="17">
        <f t="shared" si="28"/>
        <v>31670854.399999999</v>
      </c>
    </row>
    <row r="114" spans="1:28" s="10" customFormat="1" ht="93.6" customHeight="1" x14ac:dyDescent="0.25">
      <c r="A114" s="15">
        <f>IF(OR(C114=0,C114=""),"",COUNTA($C$18:C114))</f>
        <v>88</v>
      </c>
      <c r="B114" s="23" t="s">
        <v>256</v>
      </c>
      <c r="C114" s="34">
        <v>1973</v>
      </c>
      <c r="D114" s="14">
        <v>3812.8</v>
      </c>
      <c r="E114" s="14">
        <v>2053.6</v>
      </c>
      <c r="F114" s="14">
        <v>103.5</v>
      </c>
      <c r="G114" s="13" t="s">
        <v>1114</v>
      </c>
      <c r="H114" s="13">
        <v>1</v>
      </c>
      <c r="I114" s="13"/>
      <c r="J114" s="13"/>
      <c r="K114" s="14"/>
      <c r="L114" s="14"/>
      <c r="M114" s="14"/>
      <c r="N114" s="14"/>
      <c r="O114" s="14"/>
      <c r="P114" s="14">
        <f t="shared" si="87"/>
        <v>2900000</v>
      </c>
      <c r="Q114" s="14">
        <f t="shared" si="88"/>
        <v>3221816</v>
      </c>
      <c r="R114" s="14"/>
      <c r="S114" s="14"/>
      <c r="T114" s="14"/>
      <c r="U114" s="14">
        <f t="shared" si="89"/>
        <v>183014.40000000002</v>
      </c>
      <c r="V114" s="13"/>
      <c r="W114" s="14">
        <f t="shared" si="27"/>
        <v>6304830.4000000004</v>
      </c>
      <c r="X114" s="18" t="s">
        <v>588</v>
      </c>
      <c r="Y114" s="45">
        <v>0</v>
      </c>
      <c r="Z114" s="45">
        <v>0</v>
      </c>
      <c r="AA114" s="45">
        <v>0</v>
      </c>
      <c r="AB114" s="17">
        <f t="shared" si="28"/>
        <v>6304830.4000000004</v>
      </c>
    </row>
    <row r="115" spans="1:28" s="10" customFormat="1" ht="93.6" customHeight="1" x14ac:dyDescent="0.25">
      <c r="A115" s="15">
        <f>IF(OR(C115=0,C115=""),"",COUNTA($C$18:C115))</f>
        <v>89</v>
      </c>
      <c r="B115" s="23" t="s">
        <v>259</v>
      </c>
      <c r="C115" s="34">
        <v>1974</v>
      </c>
      <c r="D115" s="14">
        <v>6357.5</v>
      </c>
      <c r="E115" s="14">
        <v>5246.3</v>
      </c>
      <c r="F115" s="14">
        <v>48.5</v>
      </c>
      <c r="G115" s="13" t="s">
        <v>1114</v>
      </c>
      <c r="H115" s="13">
        <v>3</v>
      </c>
      <c r="I115" s="13"/>
      <c r="J115" s="13"/>
      <c r="K115" s="14"/>
      <c r="L115" s="14"/>
      <c r="M115" s="14"/>
      <c r="N115" s="14"/>
      <c r="O115" s="14"/>
      <c r="P115" s="14">
        <f t="shared" si="87"/>
        <v>8700000</v>
      </c>
      <c r="Q115" s="14">
        <f t="shared" si="88"/>
        <v>5372087.5</v>
      </c>
      <c r="R115" s="14"/>
      <c r="S115" s="14"/>
      <c r="T115" s="14"/>
      <c r="U115" s="14">
        <f t="shared" si="89"/>
        <v>305160</v>
      </c>
      <c r="V115" s="13"/>
      <c r="W115" s="14">
        <f t="shared" si="27"/>
        <v>14377247.5</v>
      </c>
      <c r="X115" s="18" t="s">
        <v>588</v>
      </c>
      <c r="Y115" s="45">
        <v>0</v>
      </c>
      <c r="Z115" s="45">
        <v>0</v>
      </c>
      <c r="AA115" s="45">
        <v>0</v>
      </c>
      <c r="AB115" s="17">
        <f t="shared" si="28"/>
        <v>14377247.5</v>
      </c>
    </row>
    <row r="116" spans="1:28" s="10" customFormat="1" ht="93.6" customHeight="1" x14ac:dyDescent="0.25">
      <c r="A116" s="15">
        <f>IF(OR(C116=0,C116=""),"",COUNTA($C$18:C116))</f>
        <v>90</v>
      </c>
      <c r="B116" s="23" t="s">
        <v>260</v>
      </c>
      <c r="C116" s="34">
        <v>1974</v>
      </c>
      <c r="D116" s="14">
        <v>3587</v>
      </c>
      <c r="E116" s="14">
        <v>3587</v>
      </c>
      <c r="F116" s="14">
        <v>1339.6</v>
      </c>
      <c r="G116" s="13" t="s">
        <v>1118</v>
      </c>
      <c r="H116" s="13">
        <v>1</v>
      </c>
      <c r="I116" s="13"/>
      <c r="J116" s="13">
        <v>1</v>
      </c>
      <c r="K116" s="14"/>
      <c r="L116" s="14"/>
      <c r="M116" s="14"/>
      <c r="N116" s="14"/>
      <c r="O116" s="14"/>
      <c r="P116" s="14">
        <f>3100000+3400000</f>
        <v>6500000</v>
      </c>
      <c r="Q116" s="31">
        <f>559*D116</f>
        <v>2005133</v>
      </c>
      <c r="R116" s="14"/>
      <c r="S116" s="14"/>
      <c r="T116" s="14"/>
      <c r="U116" s="14">
        <f>68*D116</f>
        <v>243916</v>
      </c>
      <c r="V116" s="14"/>
      <c r="W116" s="14">
        <f t="shared" si="27"/>
        <v>8749049</v>
      </c>
      <c r="X116" s="18" t="s">
        <v>588</v>
      </c>
      <c r="Y116" s="45">
        <v>0</v>
      </c>
      <c r="Z116" s="45">
        <v>0</v>
      </c>
      <c r="AA116" s="45">
        <v>0</v>
      </c>
      <c r="AB116" s="17">
        <f t="shared" si="28"/>
        <v>8749049</v>
      </c>
    </row>
    <row r="117" spans="1:28" s="10" customFormat="1" ht="93.6" customHeight="1" x14ac:dyDescent="0.25">
      <c r="A117" s="15">
        <f>IF(OR(C117=0,C117=""),"",COUNTA($C$18:C117))</f>
        <v>91</v>
      </c>
      <c r="B117" s="23" t="s">
        <v>264</v>
      </c>
      <c r="C117" s="34">
        <v>1975</v>
      </c>
      <c r="D117" s="14">
        <v>2885.4</v>
      </c>
      <c r="E117" s="14">
        <v>1925.5</v>
      </c>
      <c r="F117" s="14">
        <v>0</v>
      </c>
      <c r="G117" s="13" t="s">
        <v>1114</v>
      </c>
      <c r="H117" s="13">
        <v>1</v>
      </c>
      <c r="I117" s="13"/>
      <c r="J117" s="13"/>
      <c r="K117" s="14"/>
      <c r="L117" s="14"/>
      <c r="M117" s="14"/>
      <c r="N117" s="14"/>
      <c r="O117" s="14"/>
      <c r="P117" s="14">
        <f t="shared" ref="P117:P136" si="90">2900000*H117</f>
        <v>2900000</v>
      </c>
      <c r="Q117" s="14">
        <f t="shared" ref="Q117:Q119" si="91">845*D117</f>
        <v>2438163</v>
      </c>
      <c r="R117" s="14"/>
      <c r="S117" s="14"/>
      <c r="T117" s="14"/>
      <c r="U117" s="14">
        <f t="shared" ref="U117:U136" si="92">48*D117</f>
        <v>138499.20000000001</v>
      </c>
      <c r="V117" s="13"/>
      <c r="W117" s="14">
        <f t="shared" si="27"/>
        <v>5476662.2000000002</v>
      </c>
      <c r="X117" s="18" t="s">
        <v>588</v>
      </c>
      <c r="Y117" s="45">
        <v>0</v>
      </c>
      <c r="Z117" s="45">
        <v>0</v>
      </c>
      <c r="AA117" s="45">
        <v>0</v>
      </c>
      <c r="AB117" s="17">
        <f t="shared" si="28"/>
        <v>5476662.2000000002</v>
      </c>
    </row>
    <row r="118" spans="1:28" s="10" customFormat="1" ht="93.6" customHeight="1" x14ac:dyDescent="0.25">
      <c r="A118" s="15">
        <f>IF(OR(C118=0,C118=""),"",COUNTA($C$18:C118))</f>
        <v>92</v>
      </c>
      <c r="B118" s="23" t="s">
        <v>265</v>
      </c>
      <c r="C118" s="34">
        <v>1975</v>
      </c>
      <c r="D118" s="14">
        <v>13332.1</v>
      </c>
      <c r="E118" s="14">
        <v>9238.9</v>
      </c>
      <c r="F118" s="14">
        <v>211</v>
      </c>
      <c r="G118" s="13" t="s">
        <v>1114</v>
      </c>
      <c r="H118" s="13">
        <v>5</v>
      </c>
      <c r="I118" s="13"/>
      <c r="J118" s="13"/>
      <c r="K118" s="14"/>
      <c r="L118" s="14"/>
      <c r="M118" s="14"/>
      <c r="N118" s="14"/>
      <c r="O118" s="14"/>
      <c r="P118" s="14">
        <f t="shared" si="90"/>
        <v>14500000</v>
      </c>
      <c r="Q118" s="14">
        <f t="shared" si="91"/>
        <v>11265624.5</v>
      </c>
      <c r="R118" s="14"/>
      <c r="S118" s="14"/>
      <c r="T118" s="14"/>
      <c r="U118" s="14">
        <f t="shared" si="92"/>
        <v>639940.80000000005</v>
      </c>
      <c r="V118" s="13"/>
      <c r="W118" s="14">
        <f t="shared" si="27"/>
        <v>26405565.300000001</v>
      </c>
      <c r="X118" s="18" t="s">
        <v>588</v>
      </c>
      <c r="Y118" s="45">
        <v>0</v>
      </c>
      <c r="Z118" s="45">
        <v>0</v>
      </c>
      <c r="AA118" s="45">
        <v>0</v>
      </c>
      <c r="AB118" s="17">
        <f t="shared" si="28"/>
        <v>26405565.300000001</v>
      </c>
    </row>
    <row r="119" spans="1:28" s="10" customFormat="1" ht="93.6" customHeight="1" x14ac:dyDescent="0.25">
      <c r="A119" s="15">
        <f>IF(OR(C119=0,C119=""),"",COUNTA($C$18:C119))</f>
        <v>93</v>
      </c>
      <c r="B119" s="23" t="s">
        <v>266</v>
      </c>
      <c r="C119" s="34">
        <v>1975</v>
      </c>
      <c r="D119" s="14">
        <v>13244.2</v>
      </c>
      <c r="E119" s="14">
        <v>10588.8</v>
      </c>
      <c r="F119" s="14">
        <v>206.4</v>
      </c>
      <c r="G119" s="13" t="s">
        <v>1114</v>
      </c>
      <c r="H119" s="13">
        <v>6</v>
      </c>
      <c r="I119" s="13"/>
      <c r="J119" s="13"/>
      <c r="K119" s="14"/>
      <c r="L119" s="14"/>
      <c r="M119" s="14"/>
      <c r="N119" s="14"/>
      <c r="O119" s="14"/>
      <c r="P119" s="14">
        <f t="shared" si="90"/>
        <v>17400000</v>
      </c>
      <c r="Q119" s="14">
        <f t="shared" si="91"/>
        <v>11191349</v>
      </c>
      <c r="R119" s="14"/>
      <c r="S119" s="14"/>
      <c r="T119" s="14"/>
      <c r="U119" s="14">
        <f t="shared" si="92"/>
        <v>635721.60000000009</v>
      </c>
      <c r="V119" s="13"/>
      <c r="W119" s="14">
        <f t="shared" si="27"/>
        <v>29227070.600000001</v>
      </c>
      <c r="X119" s="18" t="s">
        <v>588</v>
      </c>
      <c r="Y119" s="45">
        <v>0</v>
      </c>
      <c r="Z119" s="45">
        <v>0</v>
      </c>
      <c r="AA119" s="45">
        <v>0</v>
      </c>
      <c r="AB119" s="17">
        <f t="shared" si="28"/>
        <v>29227070.600000001</v>
      </c>
    </row>
    <row r="120" spans="1:28" s="10" customFormat="1" ht="93.6" customHeight="1" x14ac:dyDescent="0.25">
      <c r="A120" s="15">
        <f>IF(OR(C120=0,C120=""),"",COUNTA($C$18:C120))</f>
        <v>94</v>
      </c>
      <c r="B120" s="23" t="s">
        <v>271</v>
      </c>
      <c r="C120" s="34">
        <v>1976</v>
      </c>
      <c r="D120" s="14">
        <v>8112.7</v>
      </c>
      <c r="E120" s="14">
        <v>5638.2</v>
      </c>
      <c r="F120" s="14">
        <v>0</v>
      </c>
      <c r="G120" s="13" t="s">
        <v>1114</v>
      </c>
      <c r="H120" s="13">
        <v>3</v>
      </c>
      <c r="I120" s="13"/>
      <c r="J120" s="13"/>
      <c r="K120" s="14"/>
      <c r="L120" s="14"/>
      <c r="M120" s="14"/>
      <c r="N120" s="14"/>
      <c r="O120" s="14"/>
      <c r="P120" s="14">
        <f t="shared" si="90"/>
        <v>8700000</v>
      </c>
      <c r="Q120" s="14"/>
      <c r="R120" s="14"/>
      <c r="S120" s="14"/>
      <c r="T120" s="14"/>
      <c r="U120" s="14">
        <f t="shared" si="92"/>
        <v>389409.6</v>
      </c>
      <c r="V120" s="14"/>
      <c r="W120" s="14">
        <f t="shared" si="27"/>
        <v>9089409.5999999996</v>
      </c>
      <c r="X120" s="18" t="s">
        <v>588</v>
      </c>
      <c r="Y120" s="45">
        <v>0</v>
      </c>
      <c r="Z120" s="45">
        <v>0</v>
      </c>
      <c r="AA120" s="45">
        <v>0</v>
      </c>
      <c r="AB120" s="17">
        <f t="shared" si="28"/>
        <v>9089409.5999999996</v>
      </c>
    </row>
    <row r="121" spans="1:28" s="10" customFormat="1" ht="93.6" customHeight="1" x14ac:dyDescent="0.25">
      <c r="A121" s="15">
        <f>IF(OR(C121=0,C121=""),"",COUNTA($C$18:C121))</f>
        <v>95</v>
      </c>
      <c r="B121" s="23" t="s">
        <v>272</v>
      </c>
      <c r="C121" s="34">
        <v>1976</v>
      </c>
      <c r="D121" s="14">
        <v>2876.3</v>
      </c>
      <c r="E121" s="14">
        <v>1926.4</v>
      </c>
      <c r="F121" s="14">
        <v>0</v>
      </c>
      <c r="G121" s="13" t="s">
        <v>1114</v>
      </c>
      <c r="H121" s="13">
        <v>2</v>
      </c>
      <c r="I121" s="13"/>
      <c r="J121" s="13"/>
      <c r="K121" s="14"/>
      <c r="L121" s="14"/>
      <c r="M121" s="14"/>
      <c r="N121" s="14"/>
      <c r="O121" s="14"/>
      <c r="P121" s="14">
        <f t="shared" si="90"/>
        <v>5800000</v>
      </c>
      <c r="Q121" s="14"/>
      <c r="R121" s="14"/>
      <c r="S121" s="14"/>
      <c r="T121" s="14"/>
      <c r="U121" s="14">
        <f t="shared" si="92"/>
        <v>138062.40000000002</v>
      </c>
      <c r="V121" s="13"/>
      <c r="W121" s="14">
        <f t="shared" si="27"/>
        <v>5938062.4000000004</v>
      </c>
      <c r="X121" s="18" t="s">
        <v>588</v>
      </c>
      <c r="Y121" s="45">
        <v>0</v>
      </c>
      <c r="Z121" s="45">
        <v>0</v>
      </c>
      <c r="AA121" s="45">
        <v>0</v>
      </c>
      <c r="AB121" s="17">
        <f t="shared" si="28"/>
        <v>5938062.4000000004</v>
      </c>
    </row>
    <row r="122" spans="1:28" s="10" customFormat="1" ht="93.6" customHeight="1" x14ac:dyDescent="0.25">
      <c r="A122" s="15">
        <f>IF(OR(C122=0,C122=""),"",COUNTA($C$18:C122))</f>
        <v>96</v>
      </c>
      <c r="B122" s="23" t="s">
        <v>273</v>
      </c>
      <c r="C122" s="34">
        <v>1976</v>
      </c>
      <c r="D122" s="14">
        <v>1910.9</v>
      </c>
      <c r="E122" s="14">
        <v>1157.2</v>
      </c>
      <c r="F122" s="14">
        <v>0</v>
      </c>
      <c r="G122" s="13" t="s">
        <v>1114</v>
      </c>
      <c r="H122" s="13">
        <v>1</v>
      </c>
      <c r="I122" s="13"/>
      <c r="J122" s="13"/>
      <c r="K122" s="14"/>
      <c r="L122" s="14"/>
      <c r="M122" s="14"/>
      <c r="N122" s="14"/>
      <c r="O122" s="14"/>
      <c r="P122" s="14">
        <f t="shared" si="90"/>
        <v>2900000</v>
      </c>
      <c r="Q122" s="14"/>
      <c r="R122" s="14"/>
      <c r="S122" s="14"/>
      <c r="T122" s="14"/>
      <c r="U122" s="14">
        <f t="shared" si="92"/>
        <v>91723.200000000012</v>
      </c>
      <c r="V122" s="13"/>
      <c r="W122" s="14">
        <f t="shared" si="27"/>
        <v>2991723.2</v>
      </c>
      <c r="X122" s="18" t="s">
        <v>588</v>
      </c>
      <c r="Y122" s="45">
        <v>0</v>
      </c>
      <c r="Z122" s="45">
        <v>0</v>
      </c>
      <c r="AA122" s="45">
        <v>0</v>
      </c>
      <c r="AB122" s="17">
        <f t="shared" si="28"/>
        <v>2991723.2</v>
      </c>
    </row>
    <row r="123" spans="1:28" s="10" customFormat="1" ht="93.6" customHeight="1" x14ac:dyDescent="0.25">
      <c r="A123" s="15">
        <f>IF(OR(C123=0,C123=""),"",COUNTA($C$18:C123))</f>
        <v>97</v>
      </c>
      <c r="B123" s="23" t="s">
        <v>274</v>
      </c>
      <c r="C123" s="34">
        <v>1976</v>
      </c>
      <c r="D123" s="14">
        <v>5029.5</v>
      </c>
      <c r="E123" s="14">
        <v>2795.5</v>
      </c>
      <c r="F123" s="14">
        <v>2234</v>
      </c>
      <c r="G123" s="13" t="s">
        <v>1114</v>
      </c>
      <c r="H123" s="13">
        <v>1</v>
      </c>
      <c r="I123" s="13"/>
      <c r="J123" s="13"/>
      <c r="K123" s="14"/>
      <c r="L123" s="14"/>
      <c r="M123" s="14"/>
      <c r="N123" s="14"/>
      <c r="O123" s="14"/>
      <c r="P123" s="14">
        <f t="shared" si="90"/>
        <v>2900000</v>
      </c>
      <c r="Q123" s="14"/>
      <c r="R123" s="14"/>
      <c r="S123" s="14"/>
      <c r="T123" s="14"/>
      <c r="U123" s="14">
        <f t="shared" si="92"/>
        <v>241416</v>
      </c>
      <c r="V123" s="13"/>
      <c r="W123" s="14">
        <f t="shared" si="27"/>
        <v>3141416</v>
      </c>
      <c r="X123" s="18" t="s">
        <v>588</v>
      </c>
      <c r="Y123" s="45">
        <v>0</v>
      </c>
      <c r="Z123" s="45">
        <v>0</v>
      </c>
      <c r="AA123" s="45">
        <v>0</v>
      </c>
      <c r="AB123" s="17">
        <f t="shared" si="28"/>
        <v>3141416</v>
      </c>
    </row>
    <row r="124" spans="1:28" s="10" customFormat="1" ht="93.6" customHeight="1" x14ac:dyDescent="0.25">
      <c r="A124" s="15">
        <f>IF(OR(C124=0,C124=""),"",COUNTA($C$18:C124))</f>
        <v>98</v>
      </c>
      <c r="B124" s="23" t="s">
        <v>275</v>
      </c>
      <c r="C124" s="34">
        <v>1976</v>
      </c>
      <c r="D124" s="14">
        <v>5058.1000000000004</v>
      </c>
      <c r="E124" s="14">
        <v>2949.9</v>
      </c>
      <c r="F124" s="14">
        <v>511</v>
      </c>
      <c r="G124" s="13" t="s">
        <v>1114</v>
      </c>
      <c r="H124" s="13">
        <v>2</v>
      </c>
      <c r="I124" s="13"/>
      <c r="J124" s="13"/>
      <c r="K124" s="14"/>
      <c r="L124" s="14"/>
      <c r="M124" s="14"/>
      <c r="N124" s="14"/>
      <c r="O124" s="14"/>
      <c r="P124" s="14">
        <f t="shared" si="90"/>
        <v>5800000</v>
      </c>
      <c r="Q124" s="14"/>
      <c r="R124" s="14"/>
      <c r="S124" s="14"/>
      <c r="T124" s="14"/>
      <c r="U124" s="14">
        <f t="shared" si="92"/>
        <v>242788.80000000002</v>
      </c>
      <c r="V124" s="13"/>
      <c r="W124" s="14">
        <f t="shared" si="27"/>
        <v>6042788.7999999998</v>
      </c>
      <c r="X124" s="18" t="s">
        <v>588</v>
      </c>
      <c r="Y124" s="45">
        <v>0</v>
      </c>
      <c r="Z124" s="45">
        <v>0</v>
      </c>
      <c r="AA124" s="45">
        <v>0</v>
      </c>
      <c r="AB124" s="17">
        <f t="shared" si="28"/>
        <v>6042788.7999999998</v>
      </c>
    </row>
    <row r="125" spans="1:28" s="10" customFormat="1" ht="93.6" customHeight="1" x14ac:dyDescent="0.25">
      <c r="A125" s="15">
        <f>IF(OR(C125=0,C125=""),"",COUNTA($C$18:C125))</f>
        <v>99</v>
      </c>
      <c r="B125" s="23" t="s">
        <v>276</v>
      </c>
      <c r="C125" s="34">
        <v>1976</v>
      </c>
      <c r="D125" s="14">
        <v>7131.5</v>
      </c>
      <c r="E125" s="14">
        <v>4231.6000000000004</v>
      </c>
      <c r="F125" s="14">
        <v>633.1</v>
      </c>
      <c r="G125" s="13" t="s">
        <v>1114</v>
      </c>
      <c r="H125" s="13">
        <v>3</v>
      </c>
      <c r="I125" s="13"/>
      <c r="J125" s="13"/>
      <c r="K125" s="14"/>
      <c r="L125" s="14"/>
      <c r="M125" s="14"/>
      <c r="N125" s="14"/>
      <c r="O125" s="14"/>
      <c r="P125" s="14">
        <f t="shared" si="90"/>
        <v>8700000</v>
      </c>
      <c r="Q125" s="14"/>
      <c r="R125" s="14"/>
      <c r="S125" s="14"/>
      <c r="T125" s="14"/>
      <c r="U125" s="14">
        <f t="shared" si="92"/>
        <v>342312</v>
      </c>
      <c r="V125" s="13"/>
      <c r="W125" s="14">
        <f t="shared" si="27"/>
        <v>9042312</v>
      </c>
      <c r="X125" s="18" t="s">
        <v>588</v>
      </c>
      <c r="Y125" s="45">
        <v>0</v>
      </c>
      <c r="Z125" s="45">
        <v>0</v>
      </c>
      <c r="AA125" s="45">
        <v>0</v>
      </c>
      <c r="AB125" s="17">
        <f t="shared" si="28"/>
        <v>9042312</v>
      </c>
    </row>
    <row r="126" spans="1:28" s="10" customFormat="1" ht="93.6" customHeight="1" x14ac:dyDescent="0.25">
      <c r="A126" s="15">
        <f>IF(OR(C126=0,C126=""),"",COUNTA($C$18:C126))</f>
        <v>100</v>
      </c>
      <c r="B126" s="23" t="s">
        <v>277</v>
      </c>
      <c r="C126" s="34">
        <v>1976</v>
      </c>
      <c r="D126" s="14">
        <v>4595.5</v>
      </c>
      <c r="E126" s="14">
        <v>3033.2</v>
      </c>
      <c r="F126" s="14">
        <v>407</v>
      </c>
      <c r="G126" s="13" t="s">
        <v>1114</v>
      </c>
      <c r="H126" s="13">
        <v>6</v>
      </c>
      <c r="I126" s="13"/>
      <c r="J126" s="13"/>
      <c r="K126" s="14"/>
      <c r="L126" s="14"/>
      <c r="M126" s="14"/>
      <c r="N126" s="14"/>
      <c r="O126" s="14"/>
      <c r="P126" s="14">
        <f t="shared" si="90"/>
        <v>17400000</v>
      </c>
      <c r="Q126" s="14"/>
      <c r="R126" s="14"/>
      <c r="S126" s="14"/>
      <c r="T126" s="14"/>
      <c r="U126" s="14">
        <f t="shared" si="92"/>
        <v>220584</v>
      </c>
      <c r="V126" s="13"/>
      <c r="W126" s="14">
        <f t="shared" si="27"/>
        <v>17620584</v>
      </c>
      <c r="X126" s="18" t="s">
        <v>588</v>
      </c>
      <c r="Y126" s="45">
        <v>0</v>
      </c>
      <c r="Z126" s="45">
        <v>0</v>
      </c>
      <c r="AA126" s="45">
        <v>0</v>
      </c>
      <c r="AB126" s="17">
        <f t="shared" si="28"/>
        <v>17620584</v>
      </c>
    </row>
    <row r="127" spans="1:28" s="10" customFormat="1" ht="93.6" customHeight="1" x14ac:dyDescent="0.25">
      <c r="A127" s="15">
        <f>IF(OR(C127=0,C127=""),"",COUNTA($C$18:C127))</f>
        <v>101</v>
      </c>
      <c r="B127" s="23" t="s">
        <v>278</v>
      </c>
      <c r="C127" s="34">
        <v>1976</v>
      </c>
      <c r="D127" s="14">
        <v>2825.7</v>
      </c>
      <c r="E127" s="14">
        <v>2090.6999999999998</v>
      </c>
      <c r="F127" s="14">
        <v>0</v>
      </c>
      <c r="G127" s="13" t="s">
        <v>1114</v>
      </c>
      <c r="H127" s="13">
        <v>1</v>
      </c>
      <c r="I127" s="13"/>
      <c r="J127" s="13"/>
      <c r="K127" s="14"/>
      <c r="L127" s="14"/>
      <c r="M127" s="14"/>
      <c r="N127" s="14"/>
      <c r="O127" s="14"/>
      <c r="P127" s="14">
        <f t="shared" si="90"/>
        <v>2900000</v>
      </c>
      <c r="Q127" s="14"/>
      <c r="R127" s="14"/>
      <c r="S127" s="14"/>
      <c r="T127" s="14"/>
      <c r="U127" s="14">
        <f t="shared" si="92"/>
        <v>135633.59999999998</v>
      </c>
      <c r="V127" s="13"/>
      <c r="W127" s="14">
        <f t="shared" si="27"/>
        <v>3035633.6</v>
      </c>
      <c r="X127" s="18" t="s">
        <v>588</v>
      </c>
      <c r="Y127" s="45">
        <v>0</v>
      </c>
      <c r="Z127" s="45">
        <v>0</v>
      </c>
      <c r="AA127" s="45">
        <v>0</v>
      </c>
      <c r="AB127" s="17">
        <f t="shared" si="28"/>
        <v>3035633.6</v>
      </c>
    </row>
    <row r="128" spans="1:28" s="10" customFormat="1" ht="93.6" customHeight="1" x14ac:dyDescent="0.25">
      <c r="A128" s="15">
        <f>IF(OR(C128=0,C128=""),"",COUNTA($C$18:C128))</f>
        <v>102</v>
      </c>
      <c r="B128" s="23" t="s">
        <v>284</v>
      </c>
      <c r="C128" s="34">
        <v>1977</v>
      </c>
      <c r="D128" s="14">
        <v>12788.1</v>
      </c>
      <c r="E128" s="14">
        <v>9179.5</v>
      </c>
      <c r="F128" s="14">
        <v>286.39999999999998</v>
      </c>
      <c r="G128" s="13" t="s">
        <v>1114</v>
      </c>
      <c r="H128" s="13">
        <v>4</v>
      </c>
      <c r="I128" s="13"/>
      <c r="J128" s="13"/>
      <c r="K128" s="14"/>
      <c r="L128" s="14"/>
      <c r="M128" s="14"/>
      <c r="N128" s="14"/>
      <c r="O128" s="14"/>
      <c r="P128" s="14">
        <f t="shared" si="90"/>
        <v>11600000</v>
      </c>
      <c r="Q128" s="14"/>
      <c r="R128" s="14"/>
      <c r="S128" s="14"/>
      <c r="T128" s="14"/>
      <c r="U128" s="14">
        <f t="shared" si="92"/>
        <v>613828.80000000005</v>
      </c>
      <c r="V128" s="13"/>
      <c r="W128" s="14">
        <f t="shared" si="27"/>
        <v>12213828.800000001</v>
      </c>
      <c r="X128" s="18" t="s">
        <v>588</v>
      </c>
      <c r="Y128" s="45">
        <v>0</v>
      </c>
      <c r="Z128" s="45">
        <v>0</v>
      </c>
      <c r="AA128" s="45">
        <v>0</v>
      </c>
      <c r="AB128" s="17">
        <f t="shared" si="28"/>
        <v>12213828.800000001</v>
      </c>
    </row>
    <row r="129" spans="1:28" s="10" customFormat="1" ht="93.6" customHeight="1" x14ac:dyDescent="0.25">
      <c r="A129" s="15">
        <f>IF(OR(C129=0,C129=""),"",COUNTA($C$18:C129))</f>
        <v>103</v>
      </c>
      <c r="B129" s="23" t="s">
        <v>285</v>
      </c>
      <c r="C129" s="34">
        <v>1977</v>
      </c>
      <c r="D129" s="14">
        <v>3228.5</v>
      </c>
      <c r="E129" s="14">
        <v>1839.5</v>
      </c>
      <c r="F129" s="14">
        <v>838</v>
      </c>
      <c r="G129" s="13" t="s">
        <v>1114</v>
      </c>
      <c r="H129" s="13">
        <v>1</v>
      </c>
      <c r="I129" s="13"/>
      <c r="J129" s="13"/>
      <c r="K129" s="14"/>
      <c r="L129" s="14"/>
      <c r="M129" s="14"/>
      <c r="N129" s="14"/>
      <c r="O129" s="14"/>
      <c r="P129" s="14">
        <f t="shared" si="90"/>
        <v>2900000</v>
      </c>
      <c r="Q129" s="14"/>
      <c r="R129" s="14"/>
      <c r="S129" s="14"/>
      <c r="T129" s="14"/>
      <c r="U129" s="14">
        <f t="shared" si="92"/>
        <v>154968</v>
      </c>
      <c r="V129" s="13"/>
      <c r="W129" s="14">
        <f t="shared" si="27"/>
        <v>3054968</v>
      </c>
      <c r="X129" s="18" t="s">
        <v>588</v>
      </c>
      <c r="Y129" s="45">
        <v>0</v>
      </c>
      <c r="Z129" s="45">
        <v>0</v>
      </c>
      <c r="AA129" s="45">
        <v>0</v>
      </c>
      <c r="AB129" s="17">
        <f t="shared" si="28"/>
        <v>3054968</v>
      </c>
    </row>
    <row r="130" spans="1:28" s="10" customFormat="1" ht="93.6" customHeight="1" x14ac:dyDescent="0.25">
      <c r="A130" s="15">
        <f>IF(OR(C130=0,C130=""),"",COUNTA($C$18:C130))</f>
        <v>104</v>
      </c>
      <c r="B130" s="23" t="s">
        <v>162</v>
      </c>
      <c r="C130" s="34">
        <v>1977</v>
      </c>
      <c r="D130" s="14">
        <v>3626.8</v>
      </c>
      <c r="E130" s="14">
        <v>1868.2</v>
      </c>
      <c r="F130" s="14">
        <v>1458.6</v>
      </c>
      <c r="G130" s="13" t="s">
        <v>1114</v>
      </c>
      <c r="H130" s="13">
        <v>1</v>
      </c>
      <c r="I130" s="13"/>
      <c r="J130" s="13"/>
      <c r="K130" s="14"/>
      <c r="L130" s="14"/>
      <c r="M130" s="14"/>
      <c r="N130" s="14"/>
      <c r="O130" s="14"/>
      <c r="P130" s="14">
        <f t="shared" si="90"/>
        <v>2900000</v>
      </c>
      <c r="Q130" s="14"/>
      <c r="R130" s="14"/>
      <c r="S130" s="14"/>
      <c r="T130" s="14"/>
      <c r="U130" s="14">
        <f t="shared" si="92"/>
        <v>174086.40000000002</v>
      </c>
      <c r="V130" s="13"/>
      <c r="W130" s="14">
        <f t="shared" si="27"/>
        <v>3074086.4</v>
      </c>
      <c r="X130" s="18" t="s">
        <v>588</v>
      </c>
      <c r="Y130" s="45">
        <v>0</v>
      </c>
      <c r="Z130" s="45">
        <v>0</v>
      </c>
      <c r="AA130" s="45">
        <v>0</v>
      </c>
      <c r="AB130" s="17">
        <f t="shared" si="28"/>
        <v>3074086.4</v>
      </c>
    </row>
    <row r="131" spans="1:28" s="10" customFormat="1" ht="93.6" customHeight="1" x14ac:dyDescent="0.25">
      <c r="A131" s="15">
        <f>IF(OR(C131=0,C131=""),"",COUNTA($C$18:C131))</f>
        <v>105</v>
      </c>
      <c r="B131" s="23" t="s">
        <v>286</v>
      </c>
      <c r="C131" s="34">
        <v>1977</v>
      </c>
      <c r="D131" s="14">
        <v>5426.8</v>
      </c>
      <c r="E131" s="14">
        <v>3792.4</v>
      </c>
      <c r="F131" s="14">
        <v>0</v>
      </c>
      <c r="G131" s="13" t="s">
        <v>1114</v>
      </c>
      <c r="H131" s="13">
        <v>2</v>
      </c>
      <c r="I131" s="13"/>
      <c r="J131" s="13"/>
      <c r="K131" s="14"/>
      <c r="L131" s="14"/>
      <c r="M131" s="14"/>
      <c r="N131" s="14"/>
      <c r="O131" s="14"/>
      <c r="P131" s="14">
        <f t="shared" si="90"/>
        <v>5800000</v>
      </c>
      <c r="Q131" s="14"/>
      <c r="R131" s="14"/>
      <c r="S131" s="14"/>
      <c r="T131" s="14"/>
      <c r="U131" s="14">
        <f t="shared" si="92"/>
        <v>260486.40000000002</v>
      </c>
      <c r="V131" s="13"/>
      <c r="W131" s="14">
        <f t="shared" si="27"/>
        <v>6060486.4000000004</v>
      </c>
      <c r="X131" s="18" t="s">
        <v>588</v>
      </c>
      <c r="Y131" s="45">
        <v>0</v>
      </c>
      <c r="Z131" s="45">
        <v>0</v>
      </c>
      <c r="AA131" s="45">
        <v>0</v>
      </c>
      <c r="AB131" s="17">
        <f t="shared" si="28"/>
        <v>6060486.4000000004</v>
      </c>
    </row>
    <row r="132" spans="1:28" s="10" customFormat="1" ht="93.6" customHeight="1" x14ac:dyDescent="0.25">
      <c r="A132" s="15">
        <f>IF(OR(C132=0,C132=""),"",COUNTA($C$18:C132))</f>
        <v>106</v>
      </c>
      <c r="B132" s="23" t="s">
        <v>287</v>
      </c>
      <c r="C132" s="34">
        <v>1977</v>
      </c>
      <c r="D132" s="14">
        <v>4277.8999999999996</v>
      </c>
      <c r="E132" s="14">
        <v>1931.9</v>
      </c>
      <c r="F132" s="14">
        <v>960.8</v>
      </c>
      <c r="G132" s="13" t="s">
        <v>1114</v>
      </c>
      <c r="H132" s="13">
        <v>1</v>
      </c>
      <c r="I132" s="13"/>
      <c r="J132" s="13"/>
      <c r="K132" s="14"/>
      <c r="L132" s="14"/>
      <c r="M132" s="14"/>
      <c r="N132" s="14"/>
      <c r="O132" s="14"/>
      <c r="P132" s="14">
        <f t="shared" si="90"/>
        <v>2900000</v>
      </c>
      <c r="Q132" s="14"/>
      <c r="R132" s="14"/>
      <c r="S132" s="14"/>
      <c r="T132" s="14"/>
      <c r="U132" s="14">
        <f t="shared" si="92"/>
        <v>205339.19999999998</v>
      </c>
      <c r="V132" s="13"/>
      <c r="W132" s="14">
        <f t="shared" si="27"/>
        <v>3105339.2</v>
      </c>
      <c r="X132" s="18" t="s">
        <v>588</v>
      </c>
      <c r="Y132" s="45">
        <v>0</v>
      </c>
      <c r="Z132" s="45">
        <v>0</v>
      </c>
      <c r="AA132" s="45">
        <v>0</v>
      </c>
      <c r="AB132" s="17">
        <f t="shared" si="28"/>
        <v>3105339.2</v>
      </c>
    </row>
    <row r="133" spans="1:28" s="10" customFormat="1" ht="93.6" customHeight="1" x14ac:dyDescent="0.25">
      <c r="A133" s="15">
        <f>IF(OR(C133=0,C133=""),"",COUNTA($C$18:C133))</f>
        <v>107</v>
      </c>
      <c r="B133" s="23" t="s">
        <v>288</v>
      </c>
      <c r="C133" s="34">
        <v>1977</v>
      </c>
      <c r="D133" s="14">
        <v>5402.6</v>
      </c>
      <c r="E133" s="14">
        <v>3760.1</v>
      </c>
      <c r="F133" s="14">
        <v>0</v>
      </c>
      <c r="G133" s="13" t="s">
        <v>1114</v>
      </c>
      <c r="H133" s="13">
        <v>2</v>
      </c>
      <c r="I133" s="13"/>
      <c r="J133" s="13"/>
      <c r="K133" s="14"/>
      <c r="L133" s="14"/>
      <c r="M133" s="14"/>
      <c r="N133" s="14"/>
      <c r="O133" s="14"/>
      <c r="P133" s="14">
        <f t="shared" si="90"/>
        <v>5800000</v>
      </c>
      <c r="Q133" s="14"/>
      <c r="R133" s="14"/>
      <c r="S133" s="14"/>
      <c r="T133" s="14"/>
      <c r="U133" s="14">
        <f t="shared" si="92"/>
        <v>259324.80000000002</v>
      </c>
      <c r="V133" s="13"/>
      <c r="W133" s="14">
        <f t="shared" si="27"/>
        <v>6059324.7999999998</v>
      </c>
      <c r="X133" s="18" t="s">
        <v>588</v>
      </c>
      <c r="Y133" s="45">
        <v>0</v>
      </c>
      <c r="Z133" s="45">
        <v>0</v>
      </c>
      <c r="AA133" s="45">
        <v>0</v>
      </c>
      <c r="AB133" s="17">
        <f t="shared" si="28"/>
        <v>6059324.7999999998</v>
      </c>
    </row>
    <row r="134" spans="1:28" s="10" customFormat="1" ht="93.6" customHeight="1" x14ac:dyDescent="0.25">
      <c r="A134" s="15">
        <f>IF(OR(C134=0,C134=""),"",COUNTA($C$18:C134))</f>
        <v>108</v>
      </c>
      <c r="B134" s="23" t="s">
        <v>289</v>
      </c>
      <c r="C134" s="34">
        <v>1977</v>
      </c>
      <c r="D134" s="14">
        <v>2517.6</v>
      </c>
      <c r="E134" s="14">
        <v>1983.7</v>
      </c>
      <c r="F134" s="14">
        <v>533.9</v>
      </c>
      <c r="G134" s="13" t="s">
        <v>1114</v>
      </c>
      <c r="H134" s="13">
        <v>1</v>
      </c>
      <c r="I134" s="13"/>
      <c r="J134" s="13"/>
      <c r="K134" s="14"/>
      <c r="L134" s="14"/>
      <c r="M134" s="14"/>
      <c r="N134" s="14"/>
      <c r="O134" s="14"/>
      <c r="P134" s="14">
        <f t="shared" si="90"/>
        <v>2900000</v>
      </c>
      <c r="Q134" s="14"/>
      <c r="R134" s="14"/>
      <c r="S134" s="14"/>
      <c r="T134" s="14"/>
      <c r="U134" s="14">
        <f t="shared" si="92"/>
        <v>120844.79999999999</v>
      </c>
      <c r="V134" s="13"/>
      <c r="W134" s="14">
        <f t="shared" si="27"/>
        <v>3020844.8</v>
      </c>
      <c r="X134" s="18" t="s">
        <v>588</v>
      </c>
      <c r="Y134" s="45">
        <v>0</v>
      </c>
      <c r="Z134" s="45">
        <v>0</v>
      </c>
      <c r="AA134" s="45">
        <v>0</v>
      </c>
      <c r="AB134" s="17">
        <f t="shared" si="28"/>
        <v>3020844.8</v>
      </c>
    </row>
    <row r="135" spans="1:28" s="10" customFormat="1" ht="93.6" customHeight="1" x14ac:dyDescent="0.25">
      <c r="A135" s="15">
        <f>IF(OR(C135=0,C135=""),"",COUNTA($C$18:C135))</f>
        <v>109</v>
      </c>
      <c r="B135" s="23" t="s">
        <v>290</v>
      </c>
      <c r="C135" s="34">
        <v>1977</v>
      </c>
      <c r="D135" s="14">
        <v>6854.2</v>
      </c>
      <c r="E135" s="14">
        <v>5640</v>
      </c>
      <c r="F135" s="14">
        <v>0</v>
      </c>
      <c r="G135" s="13" t="s">
        <v>1114</v>
      </c>
      <c r="H135" s="13">
        <v>3</v>
      </c>
      <c r="I135" s="13"/>
      <c r="J135" s="13"/>
      <c r="K135" s="14"/>
      <c r="L135" s="14"/>
      <c r="M135" s="14"/>
      <c r="N135" s="14"/>
      <c r="O135" s="14"/>
      <c r="P135" s="14">
        <f t="shared" si="90"/>
        <v>8700000</v>
      </c>
      <c r="Q135" s="14"/>
      <c r="R135" s="14"/>
      <c r="S135" s="14"/>
      <c r="T135" s="14"/>
      <c r="U135" s="14">
        <f t="shared" si="92"/>
        <v>329001.59999999998</v>
      </c>
      <c r="V135" s="13"/>
      <c r="W135" s="14">
        <f t="shared" si="27"/>
        <v>9029001.5999999996</v>
      </c>
      <c r="X135" s="18" t="s">
        <v>588</v>
      </c>
      <c r="Y135" s="45">
        <v>0</v>
      </c>
      <c r="Z135" s="45">
        <v>0</v>
      </c>
      <c r="AA135" s="45">
        <v>0</v>
      </c>
      <c r="AB135" s="17">
        <f t="shared" si="28"/>
        <v>9029001.5999999996</v>
      </c>
    </row>
    <row r="136" spans="1:28" s="10" customFormat="1" ht="93.6" customHeight="1" x14ac:dyDescent="0.25">
      <c r="A136" s="15">
        <f>IF(OR(C136=0,C136=""),"",COUNTA($C$18:C136))</f>
        <v>110</v>
      </c>
      <c r="B136" s="23" t="s">
        <v>291</v>
      </c>
      <c r="C136" s="34">
        <v>1977</v>
      </c>
      <c r="D136" s="14">
        <v>4560.1000000000004</v>
      </c>
      <c r="E136" s="14">
        <v>3243.7</v>
      </c>
      <c r="F136" s="14">
        <v>0</v>
      </c>
      <c r="G136" s="13" t="s">
        <v>1114</v>
      </c>
      <c r="H136" s="13">
        <v>1</v>
      </c>
      <c r="I136" s="13"/>
      <c r="J136" s="13"/>
      <c r="K136" s="14"/>
      <c r="L136" s="14"/>
      <c r="M136" s="14"/>
      <c r="N136" s="14"/>
      <c r="O136" s="14"/>
      <c r="P136" s="14">
        <f t="shared" si="90"/>
        <v>2900000</v>
      </c>
      <c r="Q136" s="14"/>
      <c r="R136" s="14"/>
      <c r="S136" s="14"/>
      <c r="T136" s="14"/>
      <c r="U136" s="14">
        <f t="shared" si="92"/>
        <v>218884.80000000002</v>
      </c>
      <c r="V136" s="13"/>
      <c r="W136" s="14">
        <f t="shared" si="27"/>
        <v>3118884.8</v>
      </c>
      <c r="X136" s="18" t="s">
        <v>588</v>
      </c>
      <c r="Y136" s="45">
        <v>0</v>
      </c>
      <c r="Z136" s="45">
        <v>0</v>
      </c>
      <c r="AA136" s="45">
        <v>0</v>
      </c>
      <c r="AB136" s="17">
        <f t="shared" si="28"/>
        <v>3118884.8</v>
      </c>
    </row>
    <row r="137" spans="1:28" s="10" customFormat="1" ht="93.6" customHeight="1" x14ac:dyDescent="0.25">
      <c r="A137" s="15">
        <f>IF(OR(C137=0,C137=""),"",COUNTA($C$18:C137))</f>
        <v>111</v>
      </c>
      <c r="B137" s="23" t="s">
        <v>69</v>
      </c>
      <c r="C137" s="34">
        <v>1977</v>
      </c>
      <c r="D137" s="14">
        <v>5727.6</v>
      </c>
      <c r="E137" s="14">
        <v>3909.1</v>
      </c>
      <c r="F137" s="14">
        <v>194.6</v>
      </c>
      <c r="G137" s="13" t="s">
        <v>1118</v>
      </c>
      <c r="H137" s="13"/>
      <c r="I137" s="13"/>
      <c r="J137" s="13">
        <v>1</v>
      </c>
      <c r="K137" s="14"/>
      <c r="L137" s="14"/>
      <c r="M137" s="14"/>
      <c r="N137" s="14"/>
      <c r="O137" s="14"/>
      <c r="P137" s="14">
        <f>3400000*J137</f>
        <v>3400000</v>
      </c>
      <c r="Q137" s="14"/>
      <c r="R137" s="14"/>
      <c r="S137" s="14"/>
      <c r="T137" s="14"/>
      <c r="U137" s="14">
        <f>68*D137</f>
        <v>389476.80000000005</v>
      </c>
      <c r="V137" s="13"/>
      <c r="W137" s="14">
        <f t="shared" ref="W137:W200" si="93">K137+L137+M137+N137+O137+P137+Q137+R137+S137+T137+U137+V137</f>
        <v>3789476.8</v>
      </c>
      <c r="X137" s="18" t="s">
        <v>588</v>
      </c>
      <c r="Y137" s="45">
        <v>0</v>
      </c>
      <c r="Z137" s="45">
        <v>0</v>
      </c>
      <c r="AA137" s="45">
        <v>0</v>
      </c>
      <c r="AB137" s="17">
        <f t="shared" ref="AB137:AB200" si="94">W137-(Y137+Z137+AA137)</f>
        <v>3789476.8</v>
      </c>
    </row>
    <row r="138" spans="1:28" s="10" customFormat="1" ht="93.6" customHeight="1" x14ac:dyDescent="0.25">
      <c r="A138" s="15">
        <f>IF(OR(C138=0,C138=""),"",COUNTA($C$18:C138))</f>
        <v>112</v>
      </c>
      <c r="B138" s="23" t="s">
        <v>292</v>
      </c>
      <c r="C138" s="34">
        <v>1977</v>
      </c>
      <c r="D138" s="14">
        <v>26574.23</v>
      </c>
      <c r="E138" s="14">
        <v>18818.63</v>
      </c>
      <c r="F138" s="14">
        <v>7272.6</v>
      </c>
      <c r="G138" s="13" t="s">
        <v>1114</v>
      </c>
      <c r="H138" s="13">
        <v>10</v>
      </c>
      <c r="I138" s="13"/>
      <c r="J138" s="13"/>
      <c r="K138" s="14"/>
      <c r="L138" s="14"/>
      <c r="M138" s="14"/>
      <c r="N138" s="14"/>
      <c r="O138" s="14"/>
      <c r="P138" s="14">
        <f t="shared" ref="P138:P144" si="95">2900000*H138</f>
        <v>29000000</v>
      </c>
      <c r="Q138" s="14"/>
      <c r="R138" s="14"/>
      <c r="S138" s="14"/>
      <c r="T138" s="14"/>
      <c r="U138" s="14">
        <f t="shared" ref="U138:U144" si="96">48*D138</f>
        <v>1275563.04</v>
      </c>
      <c r="V138" s="13"/>
      <c r="W138" s="14">
        <f t="shared" si="93"/>
        <v>30275563.039999999</v>
      </c>
      <c r="X138" s="18" t="s">
        <v>588</v>
      </c>
      <c r="Y138" s="45">
        <v>0</v>
      </c>
      <c r="Z138" s="45">
        <v>0</v>
      </c>
      <c r="AA138" s="45">
        <v>0</v>
      </c>
      <c r="AB138" s="17">
        <f t="shared" si="94"/>
        <v>30275563.039999999</v>
      </c>
    </row>
    <row r="139" spans="1:28" s="10" customFormat="1" ht="93.6" customHeight="1" x14ac:dyDescent="0.25">
      <c r="A139" s="15">
        <f>IF(OR(C139=0,C139=""),"",COUNTA($C$18:C139))</f>
        <v>113</v>
      </c>
      <c r="B139" s="23" t="s">
        <v>293</v>
      </c>
      <c r="C139" s="34">
        <v>1977</v>
      </c>
      <c r="D139" s="14">
        <v>5002.5</v>
      </c>
      <c r="E139" s="14">
        <v>3736.7</v>
      </c>
      <c r="F139" s="14">
        <v>0</v>
      </c>
      <c r="G139" s="13" t="s">
        <v>1114</v>
      </c>
      <c r="H139" s="13">
        <v>2</v>
      </c>
      <c r="I139" s="13"/>
      <c r="J139" s="13"/>
      <c r="K139" s="14"/>
      <c r="L139" s="14"/>
      <c r="M139" s="14"/>
      <c r="N139" s="14"/>
      <c r="O139" s="14"/>
      <c r="P139" s="14">
        <f t="shared" si="95"/>
        <v>5800000</v>
      </c>
      <c r="Q139" s="14"/>
      <c r="R139" s="14"/>
      <c r="S139" s="14"/>
      <c r="T139" s="14"/>
      <c r="U139" s="14">
        <f t="shared" si="96"/>
        <v>240120</v>
      </c>
      <c r="V139" s="13"/>
      <c r="W139" s="14">
        <f t="shared" si="93"/>
        <v>6040120</v>
      </c>
      <c r="X139" s="18" t="s">
        <v>588</v>
      </c>
      <c r="Y139" s="45">
        <v>0</v>
      </c>
      <c r="Z139" s="45">
        <v>0</v>
      </c>
      <c r="AA139" s="45">
        <v>0</v>
      </c>
      <c r="AB139" s="17">
        <f t="shared" si="94"/>
        <v>6040120</v>
      </c>
    </row>
    <row r="140" spans="1:28" s="10" customFormat="1" ht="93.6" customHeight="1" x14ac:dyDescent="0.25">
      <c r="A140" s="15">
        <f>IF(OR(C140=0,C140=""),"",COUNTA($C$18:C140))</f>
        <v>114</v>
      </c>
      <c r="B140" s="23" t="s">
        <v>167</v>
      </c>
      <c r="C140" s="34">
        <v>1978</v>
      </c>
      <c r="D140" s="14">
        <v>2906.4</v>
      </c>
      <c r="E140" s="14">
        <v>1905.9</v>
      </c>
      <c r="F140" s="14">
        <v>167.2</v>
      </c>
      <c r="G140" s="13" t="s">
        <v>1114</v>
      </c>
      <c r="H140" s="13">
        <v>1</v>
      </c>
      <c r="I140" s="13"/>
      <c r="J140" s="13"/>
      <c r="K140" s="14"/>
      <c r="L140" s="14"/>
      <c r="M140" s="14"/>
      <c r="N140" s="14"/>
      <c r="O140" s="14"/>
      <c r="P140" s="14">
        <f t="shared" si="95"/>
        <v>2900000</v>
      </c>
      <c r="Q140" s="14"/>
      <c r="R140" s="14"/>
      <c r="S140" s="14"/>
      <c r="T140" s="14"/>
      <c r="U140" s="14">
        <f t="shared" si="96"/>
        <v>139507.20000000001</v>
      </c>
      <c r="V140" s="14"/>
      <c r="W140" s="14">
        <f t="shared" si="93"/>
        <v>3039507.2</v>
      </c>
      <c r="X140" s="18" t="s">
        <v>588</v>
      </c>
      <c r="Y140" s="45">
        <v>0</v>
      </c>
      <c r="Z140" s="45">
        <v>0</v>
      </c>
      <c r="AA140" s="45">
        <v>0</v>
      </c>
      <c r="AB140" s="17">
        <f t="shared" si="94"/>
        <v>3039507.2</v>
      </c>
    </row>
    <row r="141" spans="1:28" s="10" customFormat="1" ht="93.6" customHeight="1" x14ac:dyDescent="0.25">
      <c r="A141" s="15">
        <f>IF(OR(C141=0,C141=""),"",COUNTA($C$18:C141))</f>
        <v>115</v>
      </c>
      <c r="B141" s="23" t="s">
        <v>297</v>
      </c>
      <c r="C141" s="40">
        <v>1978</v>
      </c>
      <c r="D141" s="36">
        <v>2796</v>
      </c>
      <c r="E141" s="36">
        <v>1916.5</v>
      </c>
      <c r="F141" s="36">
        <v>0</v>
      </c>
      <c r="G141" s="13" t="s">
        <v>1114</v>
      </c>
      <c r="H141" s="13">
        <v>1</v>
      </c>
      <c r="I141" s="13"/>
      <c r="J141" s="13"/>
      <c r="K141" s="14"/>
      <c r="L141" s="14"/>
      <c r="M141" s="14"/>
      <c r="N141" s="14"/>
      <c r="O141" s="14"/>
      <c r="P141" s="14">
        <f t="shared" si="95"/>
        <v>2900000</v>
      </c>
      <c r="Q141" s="14"/>
      <c r="R141" s="14"/>
      <c r="S141" s="14"/>
      <c r="T141" s="14"/>
      <c r="U141" s="14">
        <f t="shared" si="96"/>
        <v>134208</v>
      </c>
      <c r="V141" s="13"/>
      <c r="W141" s="14">
        <f t="shared" si="93"/>
        <v>3034208</v>
      </c>
      <c r="X141" s="18" t="s">
        <v>588</v>
      </c>
      <c r="Y141" s="45">
        <v>0</v>
      </c>
      <c r="Z141" s="45">
        <v>0</v>
      </c>
      <c r="AA141" s="45">
        <v>0</v>
      </c>
      <c r="AB141" s="17">
        <f t="shared" si="94"/>
        <v>3034208</v>
      </c>
    </row>
    <row r="142" spans="1:28" s="10" customFormat="1" ht="93.6" customHeight="1" x14ac:dyDescent="0.25">
      <c r="A142" s="15">
        <f>IF(OR(C142=0,C142=""),"",COUNTA($C$18:C142))</f>
        <v>116</v>
      </c>
      <c r="B142" s="23" t="s">
        <v>298</v>
      </c>
      <c r="C142" s="34">
        <v>1978</v>
      </c>
      <c r="D142" s="14">
        <v>2904.2</v>
      </c>
      <c r="E142" s="14">
        <v>1984.3</v>
      </c>
      <c r="F142" s="14">
        <v>0</v>
      </c>
      <c r="G142" s="13" t="s">
        <v>1114</v>
      </c>
      <c r="H142" s="13">
        <v>1</v>
      </c>
      <c r="I142" s="13"/>
      <c r="J142" s="13"/>
      <c r="K142" s="14"/>
      <c r="L142" s="14"/>
      <c r="M142" s="14"/>
      <c r="N142" s="14"/>
      <c r="O142" s="14"/>
      <c r="P142" s="14">
        <f t="shared" si="95"/>
        <v>2900000</v>
      </c>
      <c r="Q142" s="14"/>
      <c r="R142" s="14"/>
      <c r="S142" s="14"/>
      <c r="T142" s="14"/>
      <c r="U142" s="14">
        <f t="shared" si="96"/>
        <v>139401.59999999998</v>
      </c>
      <c r="V142" s="14"/>
      <c r="W142" s="14">
        <f t="shared" si="93"/>
        <v>3039401.6</v>
      </c>
      <c r="X142" s="18" t="s">
        <v>588</v>
      </c>
      <c r="Y142" s="45">
        <v>0</v>
      </c>
      <c r="Z142" s="45">
        <v>0</v>
      </c>
      <c r="AA142" s="45">
        <v>0</v>
      </c>
      <c r="AB142" s="17">
        <f t="shared" si="94"/>
        <v>3039401.6</v>
      </c>
    </row>
    <row r="143" spans="1:28" s="10" customFormat="1" ht="93.6" customHeight="1" x14ac:dyDescent="0.25">
      <c r="A143" s="15">
        <f>IF(OR(C143=0,C143=""),"",COUNTA($C$18:C143))</f>
        <v>117</v>
      </c>
      <c r="B143" s="23" t="s">
        <v>299</v>
      </c>
      <c r="C143" s="34">
        <v>1978</v>
      </c>
      <c r="D143" s="14">
        <v>8754.7999999999993</v>
      </c>
      <c r="E143" s="14">
        <v>6703.5</v>
      </c>
      <c r="F143" s="14">
        <v>426.8</v>
      </c>
      <c r="G143" s="13" t="s">
        <v>1114</v>
      </c>
      <c r="H143" s="13">
        <v>4</v>
      </c>
      <c r="I143" s="13"/>
      <c r="J143" s="13"/>
      <c r="K143" s="14"/>
      <c r="L143" s="14"/>
      <c r="M143" s="14"/>
      <c r="N143" s="14"/>
      <c r="O143" s="14"/>
      <c r="P143" s="14">
        <f t="shared" si="95"/>
        <v>11600000</v>
      </c>
      <c r="Q143" s="14"/>
      <c r="R143" s="14"/>
      <c r="S143" s="14"/>
      <c r="T143" s="14"/>
      <c r="U143" s="14">
        <f t="shared" si="96"/>
        <v>420230.39999999997</v>
      </c>
      <c r="V143" s="14"/>
      <c r="W143" s="14">
        <f t="shared" si="93"/>
        <v>12020230.4</v>
      </c>
      <c r="X143" s="18" t="s">
        <v>588</v>
      </c>
      <c r="Y143" s="45">
        <v>0</v>
      </c>
      <c r="Z143" s="45">
        <v>0</v>
      </c>
      <c r="AA143" s="45">
        <v>0</v>
      </c>
      <c r="AB143" s="17">
        <f t="shared" si="94"/>
        <v>12020230.4</v>
      </c>
    </row>
    <row r="144" spans="1:28" s="10" customFormat="1" ht="93.6" customHeight="1" x14ac:dyDescent="0.25">
      <c r="A144" s="15">
        <f>IF(OR(C144=0,C144=""),"",COUNTA($C$18:C144))</f>
        <v>118</v>
      </c>
      <c r="B144" s="23" t="s">
        <v>300</v>
      </c>
      <c r="C144" s="34">
        <v>1978</v>
      </c>
      <c r="D144" s="14">
        <v>3598.2</v>
      </c>
      <c r="E144" s="14">
        <v>2563.6</v>
      </c>
      <c r="F144" s="14">
        <v>330.4</v>
      </c>
      <c r="G144" s="13" t="s">
        <v>1114</v>
      </c>
      <c r="H144" s="13">
        <v>1</v>
      </c>
      <c r="I144" s="13"/>
      <c r="J144" s="13"/>
      <c r="K144" s="14"/>
      <c r="L144" s="14"/>
      <c r="M144" s="14"/>
      <c r="N144" s="14"/>
      <c r="O144" s="14"/>
      <c r="P144" s="14">
        <f t="shared" si="95"/>
        <v>2900000</v>
      </c>
      <c r="Q144" s="14"/>
      <c r="R144" s="14"/>
      <c r="S144" s="14"/>
      <c r="T144" s="14"/>
      <c r="U144" s="14">
        <f t="shared" si="96"/>
        <v>172713.59999999998</v>
      </c>
      <c r="V144" s="13"/>
      <c r="W144" s="14">
        <f t="shared" si="93"/>
        <v>3072713.6</v>
      </c>
      <c r="X144" s="18" t="s">
        <v>588</v>
      </c>
      <c r="Y144" s="45">
        <v>0</v>
      </c>
      <c r="Z144" s="45">
        <v>0</v>
      </c>
      <c r="AA144" s="45">
        <v>0</v>
      </c>
      <c r="AB144" s="17">
        <f t="shared" si="94"/>
        <v>3072713.6</v>
      </c>
    </row>
    <row r="145" spans="1:28" s="10" customFormat="1" ht="93.6" customHeight="1" x14ac:dyDescent="0.25">
      <c r="A145" s="15">
        <f>IF(OR(C145=0,C145=""),"",COUNTA($C$18:C145))</f>
        <v>119</v>
      </c>
      <c r="B145" s="23" t="s">
        <v>301</v>
      </c>
      <c r="C145" s="34">
        <v>1978</v>
      </c>
      <c r="D145" s="14">
        <v>3871.1</v>
      </c>
      <c r="E145" s="14">
        <v>3708</v>
      </c>
      <c r="F145" s="14">
        <v>0</v>
      </c>
      <c r="G145" s="13" t="s">
        <v>1118</v>
      </c>
      <c r="H145" s="13">
        <v>1</v>
      </c>
      <c r="I145" s="13"/>
      <c r="J145" s="13">
        <v>1</v>
      </c>
      <c r="K145" s="14"/>
      <c r="L145" s="14"/>
      <c r="M145" s="14"/>
      <c r="N145" s="14"/>
      <c r="O145" s="14"/>
      <c r="P145" s="14">
        <f>3100000+3400000</f>
        <v>6500000</v>
      </c>
      <c r="Q145" s="14"/>
      <c r="R145" s="14"/>
      <c r="S145" s="14"/>
      <c r="T145" s="14"/>
      <c r="U145" s="14">
        <f>68*D145</f>
        <v>263234.8</v>
      </c>
      <c r="V145" s="13"/>
      <c r="W145" s="14">
        <f t="shared" si="93"/>
        <v>6763234.7999999998</v>
      </c>
      <c r="X145" s="18" t="s">
        <v>588</v>
      </c>
      <c r="Y145" s="45">
        <v>0</v>
      </c>
      <c r="Z145" s="45">
        <v>0</v>
      </c>
      <c r="AA145" s="45">
        <v>0</v>
      </c>
      <c r="AB145" s="17">
        <f t="shared" si="94"/>
        <v>6763234.7999999998</v>
      </c>
    </row>
    <row r="146" spans="1:28" s="10" customFormat="1" ht="93.6" customHeight="1" x14ac:dyDescent="0.25">
      <c r="A146" s="15">
        <f>IF(OR(C146=0,C146=""),"",COUNTA($C$18:C146))</f>
        <v>120</v>
      </c>
      <c r="B146" s="23" t="s">
        <v>302</v>
      </c>
      <c r="C146" s="34">
        <v>1978</v>
      </c>
      <c r="D146" s="14">
        <v>5327.8</v>
      </c>
      <c r="E146" s="14">
        <v>3598.9</v>
      </c>
      <c r="F146" s="14">
        <v>0</v>
      </c>
      <c r="G146" s="13" t="s">
        <v>1114</v>
      </c>
      <c r="H146" s="13">
        <v>1</v>
      </c>
      <c r="I146" s="13"/>
      <c r="J146" s="13"/>
      <c r="K146" s="14"/>
      <c r="L146" s="14"/>
      <c r="M146" s="14"/>
      <c r="N146" s="14"/>
      <c r="O146" s="14"/>
      <c r="P146" s="14">
        <f t="shared" ref="P146:P152" si="97">2900000*H146</f>
        <v>2900000</v>
      </c>
      <c r="Q146" s="14"/>
      <c r="R146" s="14"/>
      <c r="S146" s="14"/>
      <c r="T146" s="14"/>
      <c r="U146" s="14">
        <f t="shared" ref="U146:U152" si="98">48*D146</f>
        <v>255734.40000000002</v>
      </c>
      <c r="V146" s="13"/>
      <c r="W146" s="14">
        <f t="shared" si="93"/>
        <v>3155734.4</v>
      </c>
      <c r="X146" s="18" t="s">
        <v>588</v>
      </c>
      <c r="Y146" s="45">
        <v>0</v>
      </c>
      <c r="Z146" s="45">
        <v>0</v>
      </c>
      <c r="AA146" s="45">
        <v>0</v>
      </c>
      <c r="AB146" s="17">
        <f t="shared" si="94"/>
        <v>3155734.4</v>
      </c>
    </row>
    <row r="147" spans="1:28" s="10" customFormat="1" ht="93.6" customHeight="1" x14ac:dyDescent="0.25">
      <c r="A147" s="15">
        <f>IF(OR(C147=0,C147=""),"",COUNTA($C$18:C147))</f>
        <v>121</v>
      </c>
      <c r="B147" s="23" t="s">
        <v>303</v>
      </c>
      <c r="C147" s="34">
        <v>1978</v>
      </c>
      <c r="D147" s="14">
        <v>10965.6</v>
      </c>
      <c r="E147" s="14">
        <v>7208.8</v>
      </c>
      <c r="F147" s="14">
        <v>0</v>
      </c>
      <c r="G147" s="13" t="s">
        <v>1114</v>
      </c>
      <c r="H147" s="13">
        <v>6</v>
      </c>
      <c r="I147" s="13"/>
      <c r="J147" s="13"/>
      <c r="K147" s="14"/>
      <c r="L147" s="14"/>
      <c r="M147" s="14"/>
      <c r="N147" s="14"/>
      <c r="O147" s="14"/>
      <c r="P147" s="14">
        <f t="shared" si="97"/>
        <v>17400000</v>
      </c>
      <c r="Q147" s="14"/>
      <c r="R147" s="14"/>
      <c r="S147" s="14"/>
      <c r="T147" s="14"/>
      <c r="U147" s="14">
        <f t="shared" si="98"/>
        <v>526348.80000000005</v>
      </c>
      <c r="V147" s="13"/>
      <c r="W147" s="14">
        <f t="shared" si="93"/>
        <v>17926348.800000001</v>
      </c>
      <c r="X147" s="18" t="s">
        <v>588</v>
      </c>
      <c r="Y147" s="45">
        <v>0</v>
      </c>
      <c r="Z147" s="45">
        <v>0</v>
      </c>
      <c r="AA147" s="45">
        <v>0</v>
      </c>
      <c r="AB147" s="17">
        <f t="shared" si="94"/>
        <v>17926348.800000001</v>
      </c>
    </row>
    <row r="148" spans="1:28" s="10" customFormat="1" ht="93.6" customHeight="1" x14ac:dyDescent="0.25">
      <c r="A148" s="15">
        <f>IF(OR(C148=0,C148=""),"",COUNTA($C$18:C148))</f>
        <v>122</v>
      </c>
      <c r="B148" s="23" t="s">
        <v>304</v>
      </c>
      <c r="C148" s="34">
        <v>1978</v>
      </c>
      <c r="D148" s="14">
        <v>14390.1</v>
      </c>
      <c r="E148" s="14">
        <v>11621.7</v>
      </c>
      <c r="F148" s="14">
        <v>0</v>
      </c>
      <c r="G148" s="13" t="s">
        <v>1114</v>
      </c>
      <c r="H148" s="13">
        <v>6</v>
      </c>
      <c r="I148" s="13"/>
      <c r="J148" s="13"/>
      <c r="K148" s="14"/>
      <c r="L148" s="14"/>
      <c r="M148" s="14"/>
      <c r="N148" s="14"/>
      <c r="O148" s="14"/>
      <c r="P148" s="14">
        <f t="shared" si="97"/>
        <v>17400000</v>
      </c>
      <c r="Q148" s="14"/>
      <c r="R148" s="14"/>
      <c r="S148" s="14"/>
      <c r="T148" s="14"/>
      <c r="U148" s="14">
        <f t="shared" si="98"/>
        <v>690724.8</v>
      </c>
      <c r="V148" s="14"/>
      <c r="W148" s="14">
        <f t="shared" si="93"/>
        <v>18090724.800000001</v>
      </c>
      <c r="X148" s="18" t="s">
        <v>588</v>
      </c>
      <c r="Y148" s="45">
        <v>0</v>
      </c>
      <c r="Z148" s="45">
        <v>0</v>
      </c>
      <c r="AA148" s="45">
        <v>0</v>
      </c>
      <c r="AB148" s="17">
        <f t="shared" si="94"/>
        <v>18090724.800000001</v>
      </c>
    </row>
    <row r="149" spans="1:28" s="10" customFormat="1" ht="93.6" customHeight="1" x14ac:dyDescent="0.25">
      <c r="A149" s="15">
        <f>IF(OR(C149=0,C149=""),"",COUNTA($C$18:C149))</f>
        <v>123</v>
      </c>
      <c r="B149" s="23" t="s">
        <v>312</v>
      </c>
      <c r="C149" s="34">
        <v>1979</v>
      </c>
      <c r="D149" s="14">
        <v>28577.8</v>
      </c>
      <c r="E149" s="14">
        <v>22933.8</v>
      </c>
      <c r="F149" s="14">
        <v>45.7</v>
      </c>
      <c r="G149" s="13" t="s">
        <v>1114</v>
      </c>
      <c r="H149" s="13">
        <v>12</v>
      </c>
      <c r="I149" s="13"/>
      <c r="J149" s="13"/>
      <c r="K149" s="14"/>
      <c r="L149" s="14"/>
      <c r="M149" s="14"/>
      <c r="N149" s="14"/>
      <c r="O149" s="14"/>
      <c r="P149" s="14">
        <f t="shared" si="97"/>
        <v>34800000</v>
      </c>
      <c r="Q149" s="14"/>
      <c r="R149" s="14"/>
      <c r="S149" s="14"/>
      <c r="T149" s="14"/>
      <c r="U149" s="14">
        <f t="shared" si="98"/>
        <v>1371734.4</v>
      </c>
      <c r="V149" s="13"/>
      <c r="W149" s="14">
        <f t="shared" si="93"/>
        <v>36171734.399999999</v>
      </c>
      <c r="X149" s="18" t="s">
        <v>588</v>
      </c>
      <c r="Y149" s="45">
        <v>0</v>
      </c>
      <c r="Z149" s="45">
        <v>0</v>
      </c>
      <c r="AA149" s="45">
        <v>0</v>
      </c>
      <c r="AB149" s="17">
        <f t="shared" si="94"/>
        <v>36171734.399999999</v>
      </c>
    </row>
    <row r="150" spans="1:28" s="10" customFormat="1" ht="93.6" customHeight="1" x14ac:dyDescent="0.25">
      <c r="A150" s="15">
        <f>IF(OR(C150=0,C150=""),"",COUNTA($C$18:C150))</f>
        <v>124</v>
      </c>
      <c r="B150" s="23" t="s">
        <v>313</v>
      </c>
      <c r="C150" s="34">
        <v>1979</v>
      </c>
      <c r="D150" s="14">
        <v>2685</v>
      </c>
      <c r="E150" s="14">
        <v>1904.6</v>
      </c>
      <c r="F150" s="14">
        <v>0</v>
      </c>
      <c r="G150" s="13" t="s">
        <v>1114</v>
      </c>
      <c r="H150" s="13">
        <v>1</v>
      </c>
      <c r="I150" s="13"/>
      <c r="J150" s="13"/>
      <c r="K150" s="14"/>
      <c r="L150" s="14"/>
      <c r="M150" s="14"/>
      <c r="N150" s="14"/>
      <c r="O150" s="14"/>
      <c r="P150" s="14">
        <f t="shared" si="97"/>
        <v>2900000</v>
      </c>
      <c r="Q150" s="14"/>
      <c r="R150" s="14"/>
      <c r="S150" s="14"/>
      <c r="T150" s="14"/>
      <c r="U150" s="14">
        <f t="shared" si="98"/>
        <v>128880</v>
      </c>
      <c r="V150" s="14"/>
      <c r="W150" s="14">
        <f t="shared" si="93"/>
        <v>3028880</v>
      </c>
      <c r="X150" s="18" t="s">
        <v>588</v>
      </c>
      <c r="Y150" s="45">
        <v>0</v>
      </c>
      <c r="Z150" s="45">
        <v>0</v>
      </c>
      <c r="AA150" s="45">
        <v>0</v>
      </c>
      <c r="AB150" s="17">
        <f t="shared" si="94"/>
        <v>3028880</v>
      </c>
    </row>
    <row r="151" spans="1:28" s="10" customFormat="1" ht="93.6" customHeight="1" x14ac:dyDescent="0.25">
      <c r="A151" s="15">
        <f>IF(OR(C151=0,C151=""),"",COUNTA($C$18:C151))</f>
        <v>125</v>
      </c>
      <c r="B151" s="23" t="s">
        <v>314</v>
      </c>
      <c r="C151" s="34">
        <v>1979</v>
      </c>
      <c r="D151" s="14">
        <v>7444</v>
      </c>
      <c r="E151" s="14">
        <v>4566.8</v>
      </c>
      <c r="F151" s="14">
        <v>0</v>
      </c>
      <c r="G151" s="13" t="s">
        <v>1114</v>
      </c>
      <c r="H151" s="13">
        <v>4</v>
      </c>
      <c r="I151" s="13"/>
      <c r="J151" s="13"/>
      <c r="K151" s="14"/>
      <c r="L151" s="14"/>
      <c r="M151" s="14"/>
      <c r="N151" s="14"/>
      <c r="O151" s="14"/>
      <c r="P151" s="14">
        <f t="shared" si="97"/>
        <v>11600000</v>
      </c>
      <c r="Q151" s="14"/>
      <c r="R151" s="14"/>
      <c r="S151" s="14"/>
      <c r="T151" s="14"/>
      <c r="U151" s="14">
        <f t="shared" si="98"/>
        <v>357312</v>
      </c>
      <c r="V151" s="13"/>
      <c r="W151" s="14">
        <f t="shared" si="93"/>
        <v>11957312</v>
      </c>
      <c r="X151" s="18" t="s">
        <v>588</v>
      </c>
      <c r="Y151" s="45">
        <v>0</v>
      </c>
      <c r="Z151" s="45">
        <v>0</v>
      </c>
      <c r="AA151" s="45">
        <v>0</v>
      </c>
      <c r="AB151" s="17">
        <f t="shared" si="94"/>
        <v>11957312</v>
      </c>
    </row>
    <row r="152" spans="1:28" s="10" customFormat="1" ht="93.6" customHeight="1" x14ac:dyDescent="0.25">
      <c r="A152" s="15">
        <f>IF(OR(C152=0,C152=""),"",COUNTA($C$18:C152))</f>
        <v>126</v>
      </c>
      <c r="B152" s="23" t="s">
        <v>315</v>
      </c>
      <c r="C152" s="34">
        <v>1979</v>
      </c>
      <c r="D152" s="14">
        <v>2383.8000000000002</v>
      </c>
      <c r="E152" s="14">
        <v>1933.3</v>
      </c>
      <c r="F152" s="14">
        <v>450.5</v>
      </c>
      <c r="G152" s="13" t="s">
        <v>1114</v>
      </c>
      <c r="H152" s="13">
        <v>1</v>
      </c>
      <c r="I152" s="13"/>
      <c r="J152" s="13"/>
      <c r="K152" s="14"/>
      <c r="L152" s="14"/>
      <c r="M152" s="14"/>
      <c r="N152" s="14"/>
      <c r="O152" s="14"/>
      <c r="P152" s="14">
        <f t="shared" si="97"/>
        <v>2900000</v>
      </c>
      <c r="Q152" s="14"/>
      <c r="R152" s="14"/>
      <c r="S152" s="14"/>
      <c r="T152" s="14"/>
      <c r="U152" s="14">
        <f t="shared" si="98"/>
        <v>114422.40000000001</v>
      </c>
      <c r="V152" s="14"/>
      <c r="W152" s="14">
        <f t="shared" si="93"/>
        <v>3014422.4</v>
      </c>
      <c r="X152" s="18" t="s">
        <v>588</v>
      </c>
      <c r="Y152" s="45">
        <v>0</v>
      </c>
      <c r="Z152" s="45">
        <v>0</v>
      </c>
      <c r="AA152" s="45">
        <v>0</v>
      </c>
      <c r="AB152" s="17">
        <f t="shared" si="94"/>
        <v>3014422.4</v>
      </c>
    </row>
    <row r="153" spans="1:28" s="10" customFormat="1" ht="93.6" customHeight="1" x14ac:dyDescent="0.25">
      <c r="A153" s="15">
        <f>IF(OR(C153=0,C153=""),"",COUNTA($C$18:C153))</f>
        <v>127</v>
      </c>
      <c r="B153" s="23" t="s">
        <v>316</v>
      </c>
      <c r="C153" s="34">
        <v>1979</v>
      </c>
      <c r="D153" s="14">
        <v>5466.6</v>
      </c>
      <c r="E153" s="14">
        <v>3676.5</v>
      </c>
      <c r="F153" s="14">
        <v>882</v>
      </c>
      <c r="G153" s="13" t="s">
        <v>1118</v>
      </c>
      <c r="H153" s="13">
        <v>1</v>
      </c>
      <c r="I153" s="13"/>
      <c r="J153" s="13">
        <v>1</v>
      </c>
      <c r="K153" s="14"/>
      <c r="L153" s="14"/>
      <c r="M153" s="14"/>
      <c r="N153" s="14"/>
      <c r="O153" s="14"/>
      <c r="P153" s="14">
        <f t="shared" ref="P153:P154" si="99">3100000+3400000</f>
        <v>6500000</v>
      </c>
      <c r="Q153" s="14"/>
      <c r="R153" s="14"/>
      <c r="S153" s="14"/>
      <c r="T153" s="14"/>
      <c r="U153" s="14">
        <f t="shared" ref="U153:U154" si="100">68*D153</f>
        <v>371728.80000000005</v>
      </c>
      <c r="V153" s="13"/>
      <c r="W153" s="14">
        <f t="shared" si="93"/>
        <v>6871728.7999999998</v>
      </c>
      <c r="X153" s="18" t="s">
        <v>588</v>
      </c>
      <c r="Y153" s="45">
        <v>0</v>
      </c>
      <c r="Z153" s="45">
        <v>0</v>
      </c>
      <c r="AA153" s="45">
        <v>0</v>
      </c>
      <c r="AB153" s="17">
        <f t="shared" si="94"/>
        <v>6871728.7999999998</v>
      </c>
    </row>
    <row r="154" spans="1:28" s="10" customFormat="1" ht="93.6" customHeight="1" x14ac:dyDescent="0.25">
      <c r="A154" s="15">
        <f>IF(OR(C154=0,C154=""),"",COUNTA($C$18:C154))</f>
        <v>128</v>
      </c>
      <c r="B154" s="23" t="s">
        <v>317</v>
      </c>
      <c r="C154" s="34">
        <v>1979</v>
      </c>
      <c r="D154" s="14">
        <v>6388.9</v>
      </c>
      <c r="E154" s="14">
        <v>3654</v>
      </c>
      <c r="F154" s="14">
        <v>1700.1</v>
      </c>
      <c r="G154" s="13" t="s">
        <v>1118</v>
      </c>
      <c r="H154" s="13">
        <v>1</v>
      </c>
      <c r="I154" s="13"/>
      <c r="J154" s="13">
        <v>1</v>
      </c>
      <c r="K154" s="14"/>
      <c r="L154" s="14"/>
      <c r="M154" s="14"/>
      <c r="N154" s="14"/>
      <c r="O154" s="14"/>
      <c r="P154" s="14">
        <f t="shared" si="99"/>
        <v>6500000</v>
      </c>
      <c r="Q154" s="14"/>
      <c r="R154" s="14"/>
      <c r="S154" s="14"/>
      <c r="T154" s="14"/>
      <c r="U154" s="14">
        <f t="shared" si="100"/>
        <v>434445.19999999995</v>
      </c>
      <c r="V154" s="14"/>
      <c r="W154" s="14">
        <f t="shared" si="93"/>
        <v>6934445.2000000002</v>
      </c>
      <c r="X154" s="18" t="s">
        <v>588</v>
      </c>
      <c r="Y154" s="45">
        <v>0</v>
      </c>
      <c r="Z154" s="45">
        <v>0</v>
      </c>
      <c r="AA154" s="45">
        <v>0</v>
      </c>
      <c r="AB154" s="17">
        <f t="shared" si="94"/>
        <v>6934445.2000000002</v>
      </c>
    </row>
    <row r="155" spans="1:28" s="10" customFormat="1" ht="93.6" customHeight="1" x14ac:dyDescent="0.25">
      <c r="A155" s="15">
        <f>IF(OR(C155=0,C155=""),"",COUNTA($C$18:C155))</f>
        <v>129</v>
      </c>
      <c r="B155" s="23" t="s">
        <v>318</v>
      </c>
      <c r="C155" s="34">
        <v>1979</v>
      </c>
      <c r="D155" s="14">
        <v>8609.7999999999993</v>
      </c>
      <c r="E155" s="14">
        <v>5633.2</v>
      </c>
      <c r="F155" s="14">
        <v>587.5</v>
      </c>
      <c r="G155" s="13" t="s">
        <v>1114</v>
      </c>
      <c r="H155" s="13">
        <v>3</v>
      </c>
      <c r="I155" s="13"/>
      <c r="J155" s="13"/>
      <c r="K155" s="14"/>
      <c r="L155" s="14"/>
      <c r="M155" s="14"/>
      <c r="N155" s="14"/>
      <c r="O155" s="14"/>
      <c r="P155" s="14">
        <f t="shared" ref="P155:P168" si="101">2900000*H155</f>
        <v>8700000</v>
      </c>
      <c r="Q155" s="14"/>
      <c r="R155" s="14"/>
      <c r="S155" s="14"/>
      <c r="T155" s="14"/>
      <c r="U155" s="14">
        <f t="shared" ref="U155:U168" si="102">48*D155</f>
        <v>413270.39999999997</v>
      </c>
      <c r="V155" s="14"/>
      <c r="W155" s="14">
        <f t="shared" si="93"/>
        <v>9113270.4000000004</v>
      </c>
      <c r="X155" s="18" t="s">
        <v>588</v>
      </c>
      <c r="Y155" s="45">
        <v>0</v>
      </c>
      <c r="Z155" s="45">
        <v>0</v>
      </c>
      <c r="AA155" s="45">
        <v>0</v>
      </c>
      <c r="AB155" s="17">
        <f t="shared" si="94"/>
        <v>9113270.4000000004</v>
      </c>
    </row>
    <row r="156" spans="1:28" s="10" customFormat="1" ht="93.6" customHeight="1" x14ac:dyDescent="0.25">
      <c r="A156" s="15">
        <f>IF(OR(C156=0,C156=""),"",COUNTA($C$18:C156))</f>
        <v>130</v>
      </c>
      <c r="B156" s="23" t="s">
        <v>319</v>
      </c>
      <c r="C156" s="34">
        <v>1979</v>
      </c>
      <c r="D156" s="14">
        <v>8432.4</v>
      </c>
      <c r="E156" s="14">
        <v>5650.3</v>
      </c>
      <c r="F156" s="14">
        <v>987.2</v>
      </c>
      <c r="G156" s="13" t="s">
        <v>1114</v>
      </c>
      <c r="H156" s="13">
        <v>3</v>
      </c>
      <c r="I156" s="13"/>
      <c r="J156" s="13"/>
      <c r="K156" s="14"/>
      <c r="L156" s="14"/>
      <c r="M156" s="14"/>
      <c r="N156" s="14"/>
      <c r="O156" s="14"/>
      <c r="P156" s="14">
        <f t="shared" si="101"/>
        <v>8700000</v>
      </c>
      <c r="Q156" s="14"/>
      <c r="R156" s="14"/>
      <c r="S156" s="14"/>
      <c r="T156" s="14"/>
      <c r="U156" s="14">
        <f t="shared" si="102"/>
        <v>404755.19999999995</v>
      </c>
      <c r="V156" s="14"/>
      <c r="W156" s="14">
        <f t="shared" si="93"/>
        <v>9104755.1999999993</v>
      </c>
      <c r="X156" s="18" t="s">
        <v>588</v>
      </c>
      <c r="Y156" s="45">
        <v>0</v>
      </c>
      <c r="Z156" s="45">
        <v>0</v>
      </c>
      <c r="AA156" s="45">
        <v>0</v>
      </c>
      <c r="AB156" s="17">
        <f t="shared" si="94"/>
        <v>9104755.1999999993</v>
      </c>
    </row>
    <row r="157" spans="1:28" s="10" customFormat="1" ht="93.6" customHeight="1" x14ac:dyDescent="0.25">
      <c r="A157" s="15">
        <f>IF(OR(C157=0,C157=""),"",COUNTA($C$18:C157))</f>
        <v>131</v>
      </c>
      <c r="B157" s="23" t="s">
        <v>320</v>
      </c>
      <c r="C157" s="34">
        <v>1979</v>
      </c>
      <c r="D157" s="14">
        <v>8259.2000000000007</v>
      </c>
      <c r="E157" s="14">
        <v>5599.7</v>
      </c>
      <c r="F157" s="14">
        <v>756.1</v>
      </c>
      <c r="G157" s="13" t="s">
        <v>1114</v>
      </c>
      <c r="H157" s="13">
        <v>3</v>
      </c>
      <c r="I157" s="13"/>
      <c r="J157" s="13"/>
      <c r="K157" s="14"/>
      <c r="L157" s="14"/>
      <c r="M157" s="14"/>
      <c r="N157" s="14"/>
      <c r="O157" s="14"/>
      <c r="P157" s="14">
        <f t="shared" si="101"/>
        <v>8700000</v>
      </c>
      <c r="Q157" s="14"/>
      <c r="R157" s="14"/>
      <c r="S157" s="14"/>
      <c r="T157" s="14"/>
      <c r="U157" s="14">
        <f t="shared" si="102"/>
        <v>396441.60000000003</v>
      </c>
      <c r="V157" s="14"/>
      <c r="W157" s="14">
        <f t="shared" si="93"/>
        <v>9096441.5999999996</v>
      </c>
      <c r="X157" s="18" t="s">
        <v>588</v>
      </c>
      <c r="Y157" s="45">
        <v>0</v>
      </c>
      <c r="Z157" s="45">
        <v>0</v>
      </c>
      <c r="AA157" s="45">
        <v>0</v>
      </c>
      <c r="AB157" s="17">
        <f t="shared" si="94"/>
        <v>9096441.5999999996</v>
      </c>
    </row>
    <row r="158" spans="1:28" s="10" customFormat="1" ht="93.75" customHeight="1" x14ac:dyDescent="0.25">
      <c r="A158" s="15">
        <f>IF(OR(C158=0,C158=""),"",COUNTA($C$18:C158))</f>
        <v>132</v>
      </c>
      <c r="B158" s="23" t="s">
        <v>321</v>
      </c>
      <c r="C158" s="34">
        <v>1979</v>
      </c>
      <c r="D158" s="14">
        <v>2673.1</v>
      </c>
      <c r="E158" s="14">
        <v>1912.4</v>
      </c>
      <c r="F158" s="14">
        <v>0</v>
      </c>
      <c r="G158" s="13" t="s">
        <v>1114</v>
      </c>
      <c r="H158" s="13">
        <v>1</v>
      </c>
      <c r="I158" s="13"/>
      <c r="J158" s="13"/>
      <c r="K158" s="14"/>
      <c r="L158" s="14"/>
      <c r="M158" s="14"/>
      <c r="N158" s="14"/>
      <c r="O158" s="14"/>
      <c r="P158" s="14">
        <f t="shared" si="101"/>
        <v>2900000</v>
      </c>
      <c r="Q158" s="14"/>
      <c r="R158" s="14"/>
      <c r="S158" s="14"/>
      <c r="T158" s="14"/>
      <c r="U158" s="14">
        <f t="shared" si="102"/>
        <v>128308.79999999999</v>
      </c>
      <c r="V158" s="14"/>
      <c r="W158" s="14">
        <f t="shared" si="93"/>
        <v>3028308.8</v>
      </c>
      <c r="X158" s="18" t="s">
        <v>588</v>
      </c>
      <c r="Y158" s="45">
        <v>0</v>
      </c>
      <c r="Z158" s="45">
        <v>0</v>
      </c>
      <c r="AA158" s="45">
        <v>0</v>
      </c>
      <c r="AB158" s="17">
        <f t="shared" si="94"/>
        <v>3028308.8</v>
      </c>
    </row>
    <row r="159" spans="1:28" s="10" customFormat="1" ht="93.75" customHeight="1" x14ac:dyDescent="0.25">
      <c r="A159" s="15">
        <f>IF(OR(C159=0,C159=""),"",COUNTA($C$18:C159))</f>
        <v>133</v>
      </c>
      <c r="B159" s="23" t="s">
        <v>322</v>
      </c>
      <c r="C159" s="34">
        <v>1979</v>
      </c>
      <c r="D159" s="14">
        <v>10343.4</v>
      </c>
      <c r="E159" s="14">
        <v>7398.6</v>
      </c>
      <c r="F159" s="14">
        <v>663.8</v>
      </c>
      <c r="G159" s="13" t="s">
        <v>1114</v>
      </c>
      <c r="H159" s="13">
        <v>4</v>
      </c>
      <c r="I159" s="13"/>
      <c r="J159" s="13"/>
      <c r="K159" s="14"/>
      <c r="L159" s="14"/>
      <c r="M159" s="14"/>
      <c r="N159" s="14"/>
      <c r="O159" s="14"/>
      <c r="P159" s="14">
        <f t="shared" si="101"/>
        <v>11600000</v>
      </c>
      <c r="Q159" s="14"/>
      <c r="R159" s="14"/>
      <c r="S159" s="14"/>
      <c r="T159" s="14"/>
      <c r="U159" s="14">
        <f t="shared" si="102"/>
        <v>496483.19999999995</v>
      </c>
      <c r="V159" s="14"/>
      <c r="W159" s="14">
        <f t="shared" si="93"/>
        <v>12096483.199999999</v>
      </c>
      <c r="X159" s="18" t="s">
        <v>588</v>
      </c>
      <c r="Y159" s="45">
        <v>0</v>
      </c>
      <c r="Z159" s="45">
        <v>0</v>
      </c>
      <c r="AA159" s="45">
        <v>0</v>
      </c>
      <c r="AB159" s="17">
        <f t="shared" si="94"/>
        <v>12096483.199999999</v>
      </c>
    </row>
    <row r="160" spans="1:28" s="10" customFormat="1" ht="93.75" customHeight="1" x14ac:dyDescent="0.25">
      <c r="A160" s="15">
        <f>IF(OR(C160=0,C160=""),"",COUNTA($C$18:C160))</f>
        <v>134</v>
      </c>
      <c r="B160" s="23" t="s">
        <v>323</v>
      </c>
      <c r="C160" s="34">
        <v>1979</v>
      </c>
      <c r="D160" s="14">
        <v>3657.3</v>
      </c>
      <c r="E160" s="14">
        <v>2631.6</v>
      </c>
      <c r="F160" s="14">
        <v>290</v>
      </c>
      <c r="G160" s="13" t="s">
        <v>1114</v>
      </c>
      <c r="H160" s="13">
        <v>1</v>
      </c>
      <c r="I160" s="13"/>
      <c r="J160" s="13"/>
      <c r="K160" s="14"/>
      <c r="L160" s="14"/>
      <c r="M160" s="14"/>
      <c r="N160" s="14"/>
      <c r="O160" s="14"/>
      <c r="P160" s="14">
        <f t="shared" si="101"/>
        <v>2900000</v>
      </c>
      <c r="Q160" s="14"/>
      <c r="R160" s="14"/>
      <c r="S160" s="14"/>
      <c r="T160" s="14"/>
      <c r="U160" s="14">
        <f t="shared" si="102"/>
        <v>175550.40000000002</v>
      </c>
      <c r="V160" s="14"/>
      <c r="W160" s="14">
        <f t="shared" si="93"/>
        <v>3075550.4</v>
      </c>
      <c r="X160" s="18" t="s">
        <v>588</v>
      </c>
      <c r="Y160" s="45">
        <v>0</v>
      </c>
      <c r="Z160" s="45">
        <v>0</v>
      </c>
      <c r="AA160" s="45">
        <v>0</v>
      </c>
      <c r="AB160" s="17">
        <f t="shared" si="94"/>
        <v>3075550.4</v>
      </c>
    </row>
    <row r="161" spans="1:28" s="10" customFormat="1" ht="93.75" customHeight="1" x14ac:dyDescent="0.25">
      <c r="A161" s="15">
        <f>IF(OR(C161=0,C161=""),"",COUNTA($C$18:C161))</f>
        <v>135</v>
      </c>
      <c r="B161" s="23" t="s">
        <v>334</v>
      </c>
      <c r="C161" s="34">
        <v>1980</v>
      </c>
      <c r="D161" s="14">
        <v>8218.7000000000007</v>
      </c>
      <c r="E161" s="14">
        <v>5495.8</v>
      </c>
      <c r="F161" s="14">
        <v>350.9</v>
      </c>
      <c r="G161" s="13" t="s">
        <v>1114</v>
      </c>
      <c r="H161" s="13">
        <v>3</v>
      </c>
      <c r="I161" s="13"/>
      <c r="J161" s="13"/>
      <c r="K161" s="14"/>
      <c r="L161" s="14"/>
      <c r="M161" s="14"/>
      <c r="N161" s="14"/>
      <c r="O161" s="14"/>
      <c r="P161" s="14">
        <f t="shared" si="101"/>
        <v>8700000</v>
      </c>
      <c r="Q161" s="14"/>
      <c r="R161" s="14"/>
      <c r="S161" s="14"/>
      <c r="T161" s="14"/>
      <c r="U161" s="14">
        <f t="shared" si="102"/>
        <v>394497.60000000003</v>
      </c>
      <c r="V161" s="14"/>
      <c r="W161" s="14">
        <f t="shared" si="93"/>
        <v>9094497.5999999996</v>
      </c>
      <c r="X161" s="18" t="s">
        <v>588</v>
      </c>
      <c r="Y161" s="45">
        <v>0</v>
      </c>
      <c r="Z161" s="45">
        <v>0</v>
      </c>
      <c r="AA161" s="45">
        <v>0</v>
      </c>
      <c r="AB161" s="17">
        <f t="shared" si="94"/>
        <v>9094497.5999999996</v>
      </c>
    </row>
    <row r="162" spans="1:28" s="10" customFormat="1" ht="93.75" customHeight="1" x14ac:dyDescent="0.25">
      <c r="A162" s="15">
        <f>IF(OR(C162=0,C162=""),"",COUNTA($C$18:C162))</f>
        <v>136</v>
      </c>
      <c r="B162" s="23" t="s">
        <v>335</v>
      </c>
      <c r="C162" s="34">
        <v>1980</v>
      </c>
      <c r="D162" s="14">
        <v>5658.8</v>
      </c>
      <c r="E162" s="14">
        <v>3820.1</v>
      </c>
      <c r="F162" s="14">
        <v>0</v>
      </c>
      <c r="G162" s="13" t="s">
        <v>1114</v>
      </c>
      <c r="H162" s="13">
        <v>2</v>
      </c>
      <c r="I162" s="13"/>
      <c r="J162" s="13"/>
      <c r="K162" s="14"/>
      <c r="L162" s="14"/>
      <c r="M162" s="14"/>
      <c r="N162" s="14"/>
      <c r="O162" s="14"/>
      <c r="P162" s="14">
        <f t="shared" si="101"/>
        <v>5800000</v>
      </c>
      <c r="Q162" s="14"/>
      <c r="R162" s="14"/>
      <c r="S162" s="14"/>
      <c r="T162" s="14"/>
      <c r="U162" s="14">
        <f t="shared" si="102"/>
        <v>271622.40000000002</v>
      </c>
      <c r="V162" s="13"/>
      <c r="W162" s="14">
        <f t="shared" si="93"/>
        <v>6071622.4000000004</v>
      </c>
      <c r="X162" s="18" t="s">
        <v>588</v>
      </c>
      <c r="Y162" s="45">
        <v>0</v>
      </c>
      <c r="Z162" s="45">
        <v>0</v>
      </c>
      <c r="AA162" s="45">
        <v>0</v>
      </c>
      <c r="AB162" s="17">
        <f t="shared" si="94"/>
        <v>6071622.4000000004</v>
      </c>
    </row>
    <row r="163" spans="1:28" s="10" customFormat="1" ht="93.75" customHeight="1" x14ac:dyDescent="0.25">
      <c r="A163" s="15">
        <f>IF(OR(C163=0,C163=""),"",COUNTA($C$18:C163))</f>
        <v>137</v>
      </c>
      <c r="B163" s="23" t="s">
        <v>336</v>
      </c>
      <c r="C163" s="34">
        <v>1980</v>
      </c>
      <c r="D163" s="14">
        <v>5836</v>
      </c>
      <c r="E163" s="14">
        <v>3838</v>
      </c>
      <c r="F163" s="14">
        <v>536.6</v>
      </c>
      <c r="G163" s="13" t="s">
        <v>1114</v>
      </c>
      <c r="H163" s="13">
        <v>2</v>
      </c>
      <c r="I163" s="13"/>
      <c r="J163" s="13"/>
      <c r="K163" s="14"/>
      <c r="L163" s="14"/>
      <c r="M163" s="14"/>
      <c r="N163" s="14"/>
      <c r="O163" s="14"/>
      <c r="P163" s="14">
        <f t="shared" si="101"/>
        <v>5800000</v>
      </c>
      <c r="Q163" s="14"/>
      <c r="R163" s="14"/>
      <c r="S163" s="14"/>
      <c r="T163" s="14"/>
      <c r="U163" s="14">
        <f t="shared" si="102"/>
        <v>280128</v>
      </c>
      <c r="V163" s="14"/>
      <c r="W163" s="14">
        <f t="shared" si="93"/>
        <v>6080128</v>
      </c>
      <c r="X163" s="18" t="s">
        <v>588</v>
      </c>
      <c r="Y163" s="45">
        <v>0</v>
      </c>
      <c r="Z163" s="45">
        <v>0</v>
      </c>
      <c r="AA163" s="45">
        <v>0</v>
      </c>
      <c r="AB163" s="17">
        <f t="shared" si="94"/>
        <v>6080128</v>
      </c>
    </row>
    <row r="164" spans="1:28" s="10" customFormat="1" ht="93.75" customHeight="1" x14ac:dyDescent="0.25">
      <c r="A164" s="15">
        <f>IF(OR(C164=0,C164=""),"",COUNTA($C$18:C164))</f>
        <v>138</v>
      </c>
      <c r="B164" s="23" t="s">
        <v>337</v>
      </c>
      <c r="C164" s="34">
        <v>1980</v>
      </c>
      <c r="D164" s="14">
        <v>8357</v>
      </c>
      <c r="E164" s="14">
        <v>5698.3</v>
      </c>
      <c r="F164" s="14">
        <v>0</v>
      </c>
      <c r="G164" s="13" t="s">
        <v>1114</v>
      </c>
      <c r="H164" s="13">
        <v>3</v>
      </c>
      <c r="I164" s="13"/>
      <c r="J164" s="13"/>
      <c r="K164" s="14"/>
      <c r="L164" s="14"/>
      <c r="M164" s="14"/>
      <c r="N164" s="14"/>
      <c r="O164" s="14"/>
      <c r="P164" s="14">
        <f t="shared" si="101"/>
        <v>8700000</v>
      </c>
      <c r="Q164" s="14"/>
      <c r="R164" s="14"/>
      <c r="S164" s="14"/>
      <c r="T164" s="14"/>
      <c r="U164" s="14">
        <f t="shared" si="102"/>
        <v>401136</v>
      </c>
      <c r="V164" s="14"/>
      <c r="W164" s="14">
        <f t="shared" si="93"/>
        <v>9101136</v>
      </c>
      <c r="X164" s="18" t="s">
        <v>588</v>
      </c>
      <c r="Y164" s="45">
        <v>0</v>
      </c>
      <c r="Z164" s="45">
        <v>0</v>
      </c>
      <c r="AA164" s="45">
        <v>0</v>
      </c>
      <c r="AB164" s="17">
        <f t="shared" si="94"/>
        <v>9101136</v>
      </c>
    </row>
    <row r="165" spans="1:28" s="10" customFormat="1" ht="93.75" customHeight="1" x14ac:dyDescent="0.25">
      <c r="A165" s="15">
        <f>IF(OR(C165=0,C165=""),"",COUNTA($C$18:C165))</f>
        <v>139</v>
      </c>
      <c r="B165" s="23" t="s">
        <v>338</v>
      </c>
      <c r="C165" s="34">
        <v>1980</v>
      </c>
      <c r="D165" s="14">
        <v>11455.8</v>
      </c>
      <c r="E165" s="14">
        <v>7529.7</v>
      </c>
      <c r="F165" s="14">
        <v>236.2</v>
      </c>
      <c r="G165" s="13" t="s">
        <v>1114</v>
      </c>
      <c r="H165" s="13">
        <v>4</v>
      </c>
      <c r="I165" s="13"/>
      <c r="J165" s="13"/>
      <c r="K165" s="14"/>
      <c r="L165" s="14"/>
      <c r="M165" s="14"/>
      <c r="N165" s="14"/>
      <c r="O165" s="14"/>
      <c r="P165" s="14">
        <f t="shared" si="101"/>
        <v>11600000</v>
      </c>
      <c r="Q165" s="14"/>
      <c r="R165" s="14"/>
      <c r="S165" s="14"/>
      <c r="T165" s="14"/>
      <c r="U165" s="14">
        <f t="shared" si="102"/>
        <v>549878.39999999991</v>
      </c>
      <c r="V165" s="14"/>
      <c r="W165" s="14">
        <f t="shared" si="93"/>
        <v>12149878.4</v>
      </c>
      <c r="X165" s="18" t="s">
        <v>588</v>
      </c>
      <c r="Y165" s="45">
        <v>0</v>
      </c>
      <c r="Z165" s="45">
        <v>0</v>
      </c>
      <c r="AA165" s="45">
        <v>0</v>
      </c>
      <c r="AB165" s="17">
        <f t="shared" si="94"/>
        <v>12149878.4</v>
      </c>
    </row>
    <row r="166" spans="1:28" s="10" customFormat="1" ht="93.75" customHeight="1" x14ac:dyDescent="0.25">
      <c r="A166" s="15">
        <f>IF(OR(C166=0,C166=""),"",COUNTA($C$18:C166))</f>
        <v>140</v>
      </c>
      <c r="B166" s="23" t="s">
        <v>339</v>
      </c>
      <c r="C166" s="34">
        <v>1980</v>
      </c>
      <c r="D166" s="14">
        <v>5674</v>
      </c>
      <c r="E166" s="14">
        <v>5674</v>
      </c>
      <c r="F166" s="14">
        <v>0</v>
      </c>
      <c r="G166" s="13" t="s">
        <v>1114</v>
      </c>
      <c r="H166" s="13">
        <v>3</v>
      </c>
      <c r="I166" s="13"/>
      <c r="J166" s="13"/>
      <c r="K166" s="14"/>
      <c r="L166" s="14"/>
      <c r="M166" s="14"/>
      <c r="N166" s="14"/>
      <c r="O166" s="14"/>
      <c r="P166" s="14">
        <f t="shared" si="101"/>
        <v>8700000</v>
      </c>
      <c r="Q166" s="14"/>
      <c r="R166" s="14"/>
      <c r="S166" s="14"/>
      <c r="T166" s="14"/>
      <c r="U166" s="14">
        <f t="shared" si="102"/>
        <v>272352</v>
      </c>
      <c r="V166" s="14"/>
      <c r="W166" s="14">
        <f t="shared" si="93"/>
        <v>8972352</v>
      </c>
      <c r="X166" s="18" t="s">
        <v>588</v>
      </c>
      <c r="Y166" s="45">
        <v>0</v>
      </c>
      <c r="Z166" s="45">
        <v>0</v>
      </c>
      <c r="AA166" s="45">
        <v>0</v>
      </c>
      <c r="AB166" s="17">
        <f t="shared" si="94"/>
        <v>8972352</v>
      </c>
    </row>
    <row r="167" spans="1:28" s="10" customFormat="1" ht="93.75" customHeight="1" x14ac:dyDescent="0.25">
      <c r="A167" s="15">
        <f>IF(OR(C167=0,C167=""),"",COUNTA($C$18:C167))</f>
        <v>141</v>
      </c>
      <c r="B167" s="23" t="s">
        <v>340</v>
      </c>
      <c r="C167" s="34">
        <v>1980</v>
      </c>
      <c r="D167" s="14">
        <v>2740</v>
      </c>
      <c r="E167" s="14">
        <v>1895.7</v>
      </c>
      <c r="F167" s="14">
        <v>12.1</v>
      </c>
      <c r="G167" s="13" t="s">
        <v>1114</v>
      </c>
      <c r="H167" s="13">
        <v>1</v>
      </c>
      <c r="I167" s="13"/>
      <c r="J167" s="13"/>
      <c r="K167" s="14"/>
      <c r="L167" s="14"/>
      <c r="M167" s="14"/>
      <c r="N167" s="14"/>
      <c r="O167" s="14"/>
      <c r="P167" s="14">
        <f t="shared" si="101"/>
        <v>2900000</v>
      </c>
      <c r="Q167" s="14"/>
      <c r="R167" s="14"/>
      <c r="S167" s="14"/>
      <c r="T167" s="14"/>
      <c r="U167" s="14">
        <f t="shared" si="102"/>
        <v>131520</v>
      </c>
      <c r="V167" s="14"/>
      <c r="W167" s="14">
        <f t="shared" si="93"/>
        <v>3031520</v>
      </c>
      <c r="X167" s="18" t="s">
        <v>588</v>
      </c>
      <c r="Y167" s="45">
        <v>0</v>
      </c>
      <c r="Z167" s="45">
        <v>0</v>
      </c>
      <c r="AA167" s="45">
        <v>0</v>
      </c>
      <c r="AB167" s="17">
        <f t="shared" si="94"/>
        <v>3031520</v>
      </c>
    </row>
    <row r="168" spans="1:28" s="10" customFormat="1" ht="93.75" customHeight="1" x14ac:dyDescent="0.25">
      <c r="A168" s="15">
        <f>IF(OR(C168=0,C168=""),"",COUNTA($C$18:C168))</f>
        <v>142</v>
      </c>
      <c r="B168" s="23" t="s">
        <v>341</v>
      </c>
      <c r="C168" s="34">
        <v>1980</v>
      </c>
      <c r="D168" s="14">
        <v>2917.4</v>
      </c>
      <c r="E168" s="14">
        <v>1937.51</v>
      </c>
      <c r="F168" s="14">
        <v>0</v>
      </c>
      <c r="G168" s="13" t="s">
        <v>1114</v>
      </c>
      <c r="H168" s="13">
        <v>1</v>
      </c>
      <c r="I168" s="13"/>
      <c r="J168" s="13"/>
      <c r="K168" s="14"/>
      <c r="L168" s="14"/>
      <c r="M168" s="14"/>
      <c r="N168" s="14"/>
      <c r="O168" s="14"/>
      <c r="P168" s="14">
        <f t="shared" si="101"/>
        <v>2900000</v>
      </c>
      <c r="Q168" s="14"/>
      <c r="R168" s="14"/>
      <c r="S168" s="14"/>
      <c r="T168" s="14"/>
      <c r="U168" s="14">
        <f t="shared" si="102"/>
        <v>140035.20000000001</v>
      </c>
      <c r="V168" s="14"/>
      <c r="W168" s="14">
        <f t="shared" si="93"/>
        <v>3040035.2</v>
      </c>
      <c r="X168" s="18" t="s">
        <v>588</v>
      </c>
      <c r="Y168" s="45">
        <v>0</v>
      </c>
      <c r="Z168" s="45">
        <v>0</v>
      </c>
      <c r="AA168" s="45">
        <v>0</v>
      </c>
      <c r="AB168" s="17">
        <f t="shared" si="94"/>
        <v>3040035.2</v>
      </c>
    </row>
    <row r="169" spans="1:28" s="10" customFormat="1" ht="93.75" customHeight="1" x14ac:dyDescent="0.25">
      <c r="A169" s="15">
        <f>IF(OR(C169=0,C169=""),"",COUNTA($C$18:C169))</f>
        <v>143</v>
      </c>
      <c r="B169" s="23" t="s">
        <v>342</v>
      </c>
      <c r="C169" s="34">
        <v>1980</v>
      </c>
      <c r="D169" s="14">
        <v>5039.3999999999996</v>
      </c>
      <c r="E169" s="14">
        <v>3690.6</v>
      </c>
      <c r="F169" s="14">
        <v>464.4</v>
      </c>
      <c r="G169" s="13" t="s">
        <v>1118</v>
      </c>
      <c r="H169" s="13">
        <v>1</v>
      </c>
      <c r="I169" s="13"/>
      <c r="J169" s="13">
        <v>1</v>
      </c>
      <c r="K169" s="14"/>
      <c r="L169" s="14"/>
      <c r="M169" s="14"/>
      <c r="N169" s="14"/>
      <c r="O169" s="14"/>
      <c r="P169" s="14">
        <f t="shared" ref="P169:P170" si="103">3100000+3400000</f>
        <v>6500000</v>
      </c>
      <c r="Q169" s="14"/>
      <c r="R169" s="14"/>
      <c r="S169" s="14"/>
      <c r="T169" s="14"/>
      <c r="U169" s="14">
        <f t="shared" ref="U169:U170" si="104">68*D169</f>
        <v>342679.19999999995</v>
      </c>
      <c r="V169" s="14"/>
      <c r="W169" s="14">
        <f t="shared" si="93"/>
        <v>6842679.2000000002</v>
      </c>
      <c r="X169" s="18" t="s">
        <v>588</v>
      </c>
      <c r="Y169" s="45">
        <v>0</v>
      </c>
      <c r="Z169" s="45">
        <v>0</v>
      </c>
      <c r="AA169" s="45">
        <v>0</v>
      </c>
      <c r="AB169" s="17">
        <f t="shared" si="94"/>
        <v>6842679.2000000002</v>
      </c>
    </row>
    <row r="170" spans="1:28" s="10" customFormat="1" ht="93.75" customHeight="1" x14ac:dyDescent="0.25">
      <c r="A170" s="15">
        <f>IF(OR(C170=0,C170=""),"",COUNTA($C$18:C170))</f>
        <v>144</v>
      </c>
      <c r="B170" s="23" t="s">
        <v>343</v>
      </c>
      <c r="C170" s="34">
        <v>1980</v>
      </c>
      <c r="D170" s="14">
        <v>4635.5</v>
      </c>
      <c r="E170" s="14">
        <v>3766.7</v>
      </c>
      <c r="F170" s="14">
        <v>138.80000000000001</v>
      </c>
      <c r="G170" s="13" t="s">
        <v>1118</v>
      </c>
      <c r="H170" s="13">
        <v>1</v>
      </c>
      <c r="I170" s="13"/>
      <c r="J170" s="13">
        <v>1</v>
      </c>
      <c r="K170" s="14"/>
      <c r="L170" s="14"/>
      <c r="M170" s="14"/>
      <c r="N170" s="14"/>
      <c r="O170" s="14"/>
      <c r="P170" s="14">
        <f t="shared" si="103"/>
        <v>6500000</v>
      </c>
      <c r="Q170" s="14"/>
      <c r="R170" s="14"/>
      <c r="S170" s="14"/>
      <c r="T170" s="14"/>
      <c r="U170" s="14">
        <f t="shared" si="104"/>
        <v>315214</v>
      </c>
      <c r="V170" s="14"/>
      <c r="W170" s="14">
        <f t="shared" si="93"/>
        <v>6815214</v>
      </c>
      <c r="X170" s="18" t="s">
        <v>588</v>
      </c>
      <c r="Y170" s="45">
        <v>0</v>
      </c>
      <c r="Z170" s="45">
        <v>0</v>
      </c>
      <c r="AA170" s="45">
        <v>0</v>
      </c>
      <c r="AB170" s="17">
        <f t="shared" si="94"/>
        <v>6815214</v>
      </c>
    </row>
    <row r="171" spans="1:28" s="10" customFormat="1" ht="93.75" customHeight="1" x14ac:dyDescent="0.25">
      <c r="A171" s="15">
        <f>IF(OR(C171=0,C171=""),"",COUNTA($C$18:C171))</f>
        <v>145</v>
      </c>
      <c r="B171" s="23" t="s">
        <v>344</v>
      </c>
      <c r="C171" s="34">
        <v>1980</v>
      </c>
      <c r="D171" s="14">
        <v>10314</v>
      </c>
      <c r="E171" s="14">
        <v>6426</v>
      </c>
      <c r="F171" s="14">
        <v>1031.3</v>
      </c>
      <c r="G171" s="13" t="s">
        <v>1114</v>
      </c>
      <c r="H171" s="13">
        <v>4</v>
      </c>
      <c r="I171" s="13"/>
      <c r="J171" s="13"/>
      <c r="K171" s="14"/>
      <c r="L171" s="14"/>
      <c r="M171" s="14"/>
      <c r="N171" s="14"/>
      <c r="O171" s="14"/>
      <c r="P171" s="14">
        <f t="shared" ref="P171:P187" si="105">2900000*H171</f>
        <v>11600000</v>
      </c>
      <c r="Q171" s="14"/>
      <c r="R171" s="14"/>
      <c r="S171" s="14"/>
      <c r="T171" s="14"/>
      <c r="U171" s="14">
        <f t="shared" ref="U171:U187" si="106">48*D171</f>
        <v>495072</v>
      </c>
      <c r="V171" s="14"/>
      <c r="W171" s="14">
        <f t="shared" si="93"/>
        <v>12095072</v>
      </c>
      <c r="X171" s="18" t="s">
        <v>588</v>
      </c>
      <c r="Y171" s="45">
        <v>0</v>
      </c>
      <c r="Z171" s="45">
        <v>0</v>
      </c>
      <c r="AA171" s="45">
        <v>0</v>
      </c>
      <c r="AB171" s="17">
        <f t="shared" si="94"/>
        <v>12095072</v>
      </c>
    </row>
    <row r="172" spans="1:28" s="10" customFormat="1" ht="93.75" customHeight="1" x14ac:dyDescent="0.25">
      <c r="A172" s="15">
        <f>IF(OR(C172=0,C172=""),"",COUNTA($C$18:C172))</f>
        <v>146</v>
      </c>
      <c r="B172" s="23" t="s">
        <v>345</v>
      </c>
      <c r="C172" s="34">
        <v>1980</v>
      </c>
      <c r="D172" s="14">
        <v>5082</v>
      </c>
      <c r="E172" s="14">
        <v>3237.8</v>
      </c>
      <c r="F172" s="14">
        <v>385.4</v>
      </c>
      <c r="G172" s="13" t="s">
        <v>1114</v>
      </c>
      <c r="H172" s="13">
        <v>1</v>
      </c>
      <c r="I172" s="13"/>
      <c r="J172" s="13"/>
      <c r="K172" s="14"/>
      <c r="L172" s="14"/>
      <c r="M172" s="14"/>
      <c r="N172" s="14"/>
      <c r="O172" s="14"/>
      <c r="P172" s="14">
        <f t="shared" si="105"/>
        <v>2900000</v>
      </c>
      <c r="Q172" s="14"/>
      <c r="R172" s="14"/>
      <c r="S172" s="14"/>
      <c r="T172" s="14"/>
      <c r="U172" s="14">
        <f t="shared" si="106"/>
        <v>243936</v>
      </c>
      <c r="V172" s="14"/>
      <c r="W172" s="14">
        <f t="shared" si="93"/>
        <v>3143936</v>
      </c>
      <c r="X172" s="18" t="s">
        <v>588</v>
      </c>
      <c r="Y172" s="45">
        <v>0</v>
      </c>
      <c r="Z172" s="45">
        <v>0</v>
      </c>
      <c r="AA172" s="45">
        <v>0</v>
      </c>
      <c r="AB172" s="17">
        <f t="shared" si="94"/>
        <v>3143936</v>
      </c>
    </row>
    <row r="173" spans="1:28" s="10" customFormat="1" ht="93.75" customHeight="1" x14ac:dyDescent="0.25">
      <c r="A173" s="15">
        <f>IF(OR(C173=0,C173=""),"",COUNTA($C$18:C173))</f>
        <v>147</v>
      </c>
      <c r="B173" s="23" t="s">
        <v>346</v>
      </c>
      <c r="C173" s="34">
        <v>1980</v>
      </c>
      <c r="D173" s="14">
        <v>4928</v>
      </c>
      <c r="E173" s="14">
        <v>3852.6</v>
      </c>
      <c r="F173" s="14">
        <v>1075.4000000000001</v>
      </c>
      <c r="G173" s="13" t="s">
        <v>1114</v>
      </c>
      <c r="H173" s="13">
        <v>2</v>
      </c>
      <c r="I173" s="13"/>
      <c r="J173" s="13"/>
      <c r="K173" s="14"/>
      <c r="L173" s="14"/>
      <c r="M173" s="14"/>
      <c r="N173" s="14"/>
      <c r="O173" s="14"/>
      <c r="P173" s="14">
        <f t="shared" si="105"/>
        <v>5800000</v>
      </c>
      <c r="Q173" s="14"/>
      <c r="R173" s="14"/>
      <c r="S173" s="14"/>
      <c r="T173" s="14"/>
      <c r="U173" s="14">
        <f t="shared" si="106"/>
        <v>236544</v>
      </c>
      <c r="V173" s="14"/>
      <c r="W173" s="14">
        <f t="shared" si="93"/>
        <v>6036544</v>
      </c>
      <c r="X173" s="18" t="s">
        <v>588</v>
      </c>
      <c r="Y173" s="45">
        <v>0</v>
      </c>
      <c r="Z173" s="45">
        <v>0</v>
      </c>
      <c r="AA173" s="45">
        <v>0</v>
      </c>
      <c r="AB173" s="17">
        <f t="shared" si="94"/>
        <v>6036544</v>
      </c>
    </row>
    <row r="174" spans="1:28" s="10" customFormat="1" ht="93.75" customHeight="1" x14ac:dyDescent="0.25">
      <c r="A174" s="15">
        <f>IF(OR(C174=0,C174=""),"",COUNTA($C$18:C174))</f>
        <v>148</v>
      </c>
      <c r="B174" s="23" t="s">
        <v>347</v>
      </c>
      <c r="C174" s="34">
        <v>1980</v>
      </c>
      <c r="D174" s="14">
        <v>10184.299999999999</v>
      </c>
      <c r="E174" s="14">
        <v>6737.7</v>
      </c>
      <c r="F174" s="14">
        <v>1200</v>
      </c>
      <c r="G174" s="13" t="s">
        <v>1114</v>
      </c>
      <c r="H174" s="13">
        <v>4</v>
      </c>
      <c r="I174" s="13"/>
      <c r="J174" s="13"/>
      <c r="K174" s="14"/>
      <c r="L174" s="14"/>
      <c r="M174" s="14"/>
      <c r="N174" s="14"/>
      <c r="O174" s="14"/>
      <c r="P174" s="14">
        <f t="shared" si="105"/>
        <v>11600000</v>
      </c>
      <c r="Q174" s="14"/>
      <c r="R174" s="14"/>
      <c r="S174" s="14"/>
      <c r="T174" s="14"/>
      <c r="U174" s="14">
        <f t="shared" si="106"/>
        <v>488846.39999999997</v>
      </c>
      <c r="V174" s="14"/>
      <c r="W174" s="14">
        <f t="shared" si="93"/>
        <v>12088846.4</v>
      </c>
      <c r="X174" s="18" t="s">
        <v>588</v>
      </c>
      <c r="Y174" s="45">
        <v>0</v>
      </c>
      <c r="Z174" s="45">
        <v>0</v>
      </c>
      <c r="AA174" s="45">
        <v>0</v>
      </c>
      <c r="AB174" s="17">
        <f t="shared" si="94"/>
        <v>12088846.4</v>
      </c>
    </row>
    <row r="175" spans="1:28" s="10" customFormat="1" ht="93.75" customHeight="1" x14ac:dyDescent="0.25">
      <c r="A175" s="15">
        <f>IF(OR(C175=0,C175=""),"",COUNTA($C$18:C175))</f>
        <v>149</v>
      </c>
      <c r="B175" s="23" t="s">
        <v>348</v>
      </c>
      <c r="C175" s="34">
        <v>1980</v>
      </c>
      <c r="D175" s="14">
        <v>15510.5</v>
      </c>
      <c r="E175" s="14">
        <v>11380</v>
      </c>
      <c r="F175" s="14">
        <v>4130.5</v>
      </c>
      <c r="G175" s="13" t="s">
        <v>1114</v>
      </c>
      <c r="H175" s="13">
        <v>6</v>
      </c>
      <c r="I175" s="13"/>
      <c r="J175" s="13"/>
      <c r="K175" s="14"/>
      <c r="L175" s="14"/>
      <c r="M175" s="14"/>
      <c r="N175" s="14"/>
      <c r="O175" s="14"/>
      <c r="P175" s="14">
        <f t="shared" si="105"/>
        <v>17400000</v>
      </c>
      <c r="Q175" s="14"/>
      <c r="R175" s="14"/>
      <c r="S175" s="14"/>
      <c r="T175" s="14"/>
      <c r="U175" s="14">
        <f t="shared" si="106"/>
        <v>744504</v>
      </c>
      <c r="V175" s="14"/>
      <c r="W175" s="14">
        <f t="shared" si="93"/>
        <v>18144504</v>
      </c>
      <c r="X175" s="18" t="s">
        <v>588</v>
      </c>
      <c r="Y175" s="45">
        <v>0</v>
      </c>
      <c r="Z175" s="45">
        <v>0</v>
      </c>
      <c r="AA175" s="45">
        <v>0</v>
      </c>
      <c r="AB175" s="17">
        <f t="shared" si="94"/>
        <v>18144504</v>
      </c>
    </row>
    <row r="176" spans="1:28" s="10" customFormat="1" ht="93.75" customHeight="1" x14ac:dyDescent="0.25">
      <c r="A176" s="15">
        <f>IF(OR(C176=0,C176=""),"",COUNTA($C$18:C176))</f>
        <v>150</v>
      </c>
      <c r="B176" s="23" t="s">
        <v>349</v>
      </c>
      <c r="C176" s="34">
        <v>1980</v>
      </c>
      <c r="D176" s="14">
        <v>7785.8</v>
      </c>
      <c r="E176" s="14">
        <v>4681.8</v>
      </c>
      <c r="F176" s="14">
        <v>337.4</v>
      </c>
      <c r="G176" s="13" t="s">
        <v>1114</v>
      </c>
      <c r="H176" s="13">
        <v>4</v>
      </c>
      <c r="I176" s="13"/>
      <c r="J176" s="13"/>
      <c r="K176" s="14"/>
      <c r="L176" s="14"/>
      <c r="M176" s="14"/>
      <c r="N176" s="14"/>
      <c r="O176" s="14"/>
      <c r="P176" s="14">
        <f t="shared" si="105"/>
        <v>11600000</v>
      </c>
      <c r="Q176" s="14"/>
      <c r="R176" s="14"/>
      <c r="S176" s="14"/>
      <c r="T176" s="14"/>
      <c r="U176" s="14">
        <f t="shared" si="106"/>
        <v>373718.4</v>
      </c>
      <c r="V176" s="14"/>
      <c r="W176" s="14">
        <f t="shared" si="93"/>
        <v>11973718.4</v>
      </c>
      <c r="X176" s="18" t="s">
        <v>588</v>
      </c>
      <c r="Y176" s="45">
        <v>0</v>
      </c>
      <c r="Z176" s="45">
        <v>0</v>
      </c>
      <c r="AA176" s="45">
        <v>0</v>
      </c>
      <c r="AB176" s="17">
        <f t="shared" si="94"/>
        <v>11973718.4</v>
      </c>
    </row>
    <row r="177" spans="1:28" s="10" customFormat="1" ht="93.75" customHeight="1" x14ac:dyDescent="0.25">
      <c r="A177" s="15">
        <f>IF(OR(C177=0,C177=""),"",COUNTA($C$18:C177))</f>
        <v>151</v>
      </c>
      <c r="B177" s="23" t="s">
        <v>356</v>
      </c>
      <c r="C177" s="34">
        <v>1981</v>
      </c>
      <c r="D177" s="14">
        <v>4270</v>
      </c>
      <c r="E177" s="14">
        <v>2953.4</v>
      </c>
      <c r="F177" s="14">
        <v>439.9</v>
      </c>
      <c r="G177" s="13" t="s">
        <v>1114</v>
      </c>
      <c r="H177" s="13">
        <v>1</v>
      </c>
      <c r="I177" s="13"/>
      <c r="J177" s="13"/>
      <c r="K177" s="14"/>
      <c r="L177" s="14"/>
      <c r="M177" s="14"/>
      <c r="N177" s="14"/>
      <c r="O177" s="14"/>
      <c r="P177" s="14">
        <f t="shared" si="105"/>
        <v>2900000</v>
      </c>
      <c r="Q177" s="14"/>
      <c r="R177" s="14"/>
      <c r="S177" s="14"/>
      <c r="T177" s="14"/>
      <c r="U177" s="14">
        <f t="shared" si="106"/>
        <v>204960</v>
      </c>
      <c r="V177" s="14"/>
      <c r="W177" s="14">
        <f t="shared" si="93"/>
        <v>3104960</v>
      </c>
      <c r="X177" s="18" t="s">
        <v>588</v>
      </c>
      <c r="Y177" s="45">
        <v>0</v>
      </c>
      <c r="Z177" s="45">
        <v>0</v>
      </c>
      <c r="AA177" s="45">
        <v>0</v>
      </c>
      <c r="AB177" s="17">
        <f t="shared" si="94"/>
        <v>3104960</v>
      </c>
    </row>
    <row r="178" spans="1:28" s="10" customFormat="1" ht="93.75" customHeight="1" x14ac:dyDescent="0.25">
      <c r="A178" s="15">
        <f>IF(OR(C178=0,C178=""),"",COUNTA($C$18:C178))</f>
        <v>152</v>
      </c>
      <c r="B178" s="23" t="s">
        <v>357</v>
      </c>
      <c r="C178" s="34">
        <v>1981</v>
      </c>
      <c r="D178" s="14">
        <v>11349.8</v>
      </c>
      <c r="E178" s="14">
        <v>7573.3</v>
      </c>
      <c r="F178" s="14">
        <v>1518.8</v>
      </c>
      <c r="G178" s="13" t="s">
        <v>1114</v>
      </c>
      <c r="H178" s="13">
        <v>5</v>
      </c>
      <c r="I178" s="13"/>
      <c r="J178" s="13"/>
      <c r="K178" s="14"/>
      <c r="L178" s="14"/>
      <c r="M178" s="14"/>
      <c r="N178" s="14"/>
      <c r="O178" s="14"/>
      <c r="P178" s="14">
        <f t="shared" si="105"/>
        <v>14500000</v>
      </c>
      <c r="Q178" s="14"/>
      <c r="R178" s="14"/>
      <c r="S178" s="14"/>
      <c r="T178" s="14"/>
      <c r="U178" s="14">
        <f t="shared" si="106"/>
        <v>544790.39999999991</v>
      </c>
      <c r="V178" s="13"/>
      <c r="W178" s="14">
        <f t="shared" si="93"/>
        <v>15044790.4</v>
      </c>
      <c r="X178" s="18" t="s">
        <v>588</v>
      </c>
      <c r="Y178" s="45">
        <v>0</v>
      </c>
      <c r="Z178" s="45">
        <v>0</v>
      </c>
      <c r="AA178" s="45">
        <v>0</v>
      </c>
      <c r="AB178" s="17">
        <f t="shared" si="94"/>
        <v>15044790.4</v>
      </c>
    </row>
    <row r="179" spans="1:28" s="10" customFormat="1" ht="93.75" customHeight="1" x14ac:dyDescent="0.25">
      <c r="A179" s="15">
        <f>IF(OR(C179=0,C179=""),"",COUNTA($C$18:C179))</f>
        <v>153</v>
      </c>
      <c r="B179" s="23" t="s">
        <v>358</v>
      </c>
      <c r="C179" s="34">
        <v>1981</v>
      </c>
      <c r="D179" s="14">
        <v>11446.6</v>
      </c>
      <c r="E179" s="14">
        <v>7720.8</v>
      </c>
      <c r="F179" s="14">
        <v>0</v>
      </c>
      <c r="G179" s="13" t="s">
        <v>1114</v>
      </c>
      <c r="H179" s="13">
        <v>4</v>
      </c>
      <c r="I179" s="13"/>
      <c r="J179" s="13"/>
      <c r="K179" s="14"/>
      <c r="L179" s="14"/>
      <c r="M179" s="14"/>
      <c r="N179" s="14"/>
      <c r="O179" s="14"/>
      <c r="P179" s="14">
        <f t="shared" si="105"/>
        <v>11600000</v>
      </c>
      <c r="Q179" s="14"/>
      <c r="R179" s="14"/>
      <c r="S179" s="14"/>
      <c r="T179" s="14"/>
      <c r="U179" s="14">
        <f t="shared" si="106"/>
        <v>549436.80000000005</v>
      </c>
      <c r="V179" s="13"/>
      <c r="W179" s="14">
        <f t="shared" si="93"/>
        <v>12149436.800000001</v>
      </c>
      <c r="X179" s="18" t="s">
        <v>588</v>
      </c>
      <c r="Y179" s="45">
        <v>0</v>
      </c>
      <c r="Z179" s="45">
        <v>0</v>
      </c>
      <c r="AA179" s="45">
        <v>0</v>
      </c>
      <c r="AB179" s="17">
        <f t="shared" si="94"/>
        <v>12149436.800000001</v>
      </c>
    </row>
    <row r="180" spans="1:28" s="10" customFormat="1" ht="93.75" customHeight="1" x14ac:dyDescent="0.25">
      <c r="A180" s="15">
        <f>IF(OR(C180=0,C180=""),"",COUNTA($C$18:C180))</f>
        <v>154</v>
      </c>
      <c r="B180" s="23" t="s">
        <v>359</v>
      </c>
      <c r="C180" s="34">
        <v>1981</v>
      </c>
      <c r="D180" s="14">
        <v>4795.3999999999996</v>
      </c>
      <c r="E180" s="14">
        <v>3581.2</v>
      </c>
      <c r="F180" s="14">
        <v>103.7</v>
      </c>
      <c r="G180" s="13" t="s">
        <v>1114</v>
      </c>
      <c r="H180" s="13">
        <v>1</v>
      </c>
      <c r="I180" s="13"/>
      <c r="J180" s="13"/>
      <c r="K180" s="14"/>
      <c r="L180" s="14"/>
      <c r="M180" s="14"/>
      <c r="N180" s="14"/>
      <c r="O180" s="14"/>
      <c r="P180" s="14">
        <f t="shared" si="105"/>
        <v>2900000</v>
      </c>
      <c r="Q180" s="14"/>
      <c r="R180" s="14"/>
      <c r="S180" s="14"/>
      <c r="T180" s="14"/>
      <c r="U180" s="14">
        <f t="shared" si="106"/>
        <v>230179.19999999998</v>
      </c>
      <c r="V180" s="13"/>
      <c r="W180" s="14">
        <f t="shared" si="93"/>
        <v>3130179.2</v>
      </c>
      <c r="X180" s="18" t="s">
        <v>588</v>
      </c>
      <c r="Y180" s="45">
        <v>0</v>
      </c>
      <c r="Z180" s="45">
        <v>0</v>
      </c>
      <c r="AA180" s="45">
        <v>0</v>
      </c>
      <c r="AB180" s="17">
        <f t="shared" si="94"/>
        <v>3130179.2</v>
      </c>
    </row>
    <row r="181" spans="1:28" s="10" customFormat="1" ht="108.75" customHeight="1" x14ac:dyDescent="0.25">
      <c r="A181" s="15">
        <f>IF(OR(C181=0,C181=""),"",COUNTA($C$18:C181))</f>
        <v>155</v>
      </c>
      <c r="B181" s="23" t="s">
        <v>125</v>
      </c>
      <c r="C181" s="34">
        <v>1981</v>
      </c>
      <c r="D181" s="14">
        <v>27606</v>
      </c>
      <c r="E181" s="14">
        <v>21310.5</v>
      </c>
      <c r="F181" s="14">
        <v>0</v>
      </c>
      <c r="G181" s="13" t="s">
        <v>1114</v>
      </c>
      <c r="H181" s="13">
        <v>10</v>
      </c>
      <c r="I181" s="13"/>
      <c r="J181" s="13"/>
      <c r="K181" s="14"/>
      <c r="L181" s="14"/>
      <c r="M181" s="14"/>
      <c r="N181" s="14"/>
      <c r="O181" s="14"/>
      <c r="P181" s="14">
        <f t="shared" si="105"/>
        <v>29000000</v>
      </c>
      <c r="Q181" s="14"/>
      <c r="R181" s="14"/>
      <c r="S181" s="14"/>
      <c r="T181" s="14"/>
      <c r="U181" s="14">
        <f t="shared" si="106"/>
        <v>1325088</v>
      </c>
      <c r="V181" s="13"/>
      <c r="W181" s="14">
        <f t="shared" si="93"/>
        <v>30325088</v>
      </c>
      <c r="X181" s="18" t="s">
        <v>588</v>
      </c>
      <c r="Y181" s="45">
        <v>0</v>
      </c>
      <c r="Z181" s="45">
        <v>0</v>
      </c>
      <c r="AA181" s="45">
        <v>0</v>
      </c>
      <c r="AB181" s="17">
        <f t="shared" si="94"/>
        <v>30325088</v>
      </c>
    </row>
    <row r="182" spans="1:28" s="10" customFormat="1" ht="93.75" customHeight="1" x14ac:dyDescent="0.25">
      <c r="A182" s="15">
        <f>IF(OR(C182=0,C182=""),"",COUNTA($C$18:C182))</f>
        <v>156</v>
      </c>
      <c r="B182" s="23" t="s">
        <v>360</v>
      </c>
      <c r="C182" s="34">
        <v>1981</v>
      </c>
      <c r="D182" s="14">
        <v>5044.5</v>
      </c>
      <c r="E182" s="14">
        <v>3879</v>
      </c>
      <c r="F182" s="14">
        <v>1149.3</v>
      </c>
      <c r="G182" s="13" t="s">
        <v>1114</v>
      </c>
      <c r="H182" s="13">
        <v>2</v>
      </c>
      <c r="I182" s="13"/>
      <c r="J182" s="13"/>
      <c r="K182" s="14"/>
      <c r="L182" s="14"/>
      <c r="M182" s="14"/>
      <c r="N182" s="14"/>
      <c r="O182" s="14"/>
      <c r="P182" s="14">
        <f t="shared" si="105"/>
        <v>5800000</v>
      </c>
      <c r="Q182" s="14"/>
      <c r="R182" s="14"/>
      <c r="S182" s="14"/>
      <c r="T182" s="14"/>
      <c r="U182" s="14">
        <f t="shared" si="106"/>
        <v>242136</v>
      </c>
      <c r="V182" s="13"/>
      <c r="W182" s="14">
        <f t="shared" si="93"/>
        <v>6042136</v>
      </c>
      <c r="X182" s="18" t="s">
        <v>588</v>
      </c>
      <c r="Y182" s="45">
        <v>0</v>
      </c>
      <c r="Z182" s="45">
        <v>0</v>
      </c>
      <c r="AA182" s="45">
        <v>0</v>
      </c>
      <c r="AB182" s="17">
        <f t="shared" si="94"/>
        <v>6042136</v>
      </c>
    </row>
    <row r="183" spans="1:28" s="10" customFormat="1" ht="93.75" customHeight="1" x14ac:dyDescent="0.25">
      <c r="A183" s="15">
        <f>IF(OR(C183=0,C183=""),"",COUNTA($C$18:C183))</f>
        <v>157</v>
      </c>
      <c r="B183" s="23" t="s">
        <v>361</v>
      </c>
      <c r="C183" s="34">
        <v>1981</v>
      </c>
      <c r="D183" s="14">
        <v>4750.41</v>
      </c>
      <c r="E183" s="14">
        <v>3185.81</v>
      </c>
      <c r="F183" s="14">
        <v>26.4</v>
      </c>
      <c r="G183" s="13" t="s">
        <v>1114</v>
      </c>
      <c r="H183" s="13">
        <v>1</v>
      </c>
      <c r="I183" s="13"/>
      <c r="J183" s="13"/>
      <c r="K183" s="14"/>
      <c r="L183" s="14"/>
      <c r="M183" s="14"/>
      <c r="N183" s="14"/>
      <c r="O183" s="14"/>
      <c r="P183" s="14">
        <f t="shared" si="105"/>
        <v>2900000</v>
      </c>
      <c r="Q183" s="14"/>
      <c r="R183" s="14"/>
      <c r="S183" s="14"/>
      <c r="T183" s="14"/>
      <c r="U183" s="14">
        <f t="shared" si="106"/>
        <v>228019.68</v>
      </c>
      <c r="V183" s="13"/>
      <c r="W183" s="14">
        <f t="shared" si="93"/>
        <v>3128019.68</v>
      </c>
      <c r="X183" s="18" t="s">
        <v>588</v>
      </c>
      <c r="Y183" s="45">
        <v>0</v>
      </c>
      <c r="Z183" s="45">
        <v>0</v>
      </c>
      <c r="AA183" s="45">
        <v>0</v>
      </c>
      <c r="AB183" s="17">
        <f t="shared" si="94"/>
        <v>3128019.68</v>
      </c>
    </row>
    <row r="184" spans="1:28" s="10" customFormat="1" ht="93.75" customHeight="1" x14ac:dyDescent="0.25">
      <c r="A184" s="15">
        <f>IF(OR(C184=0,C184=""),"",COUNTA($C$18:C184))</f>
        <v>158</v>
      </c>
      <c r="B184" s="23" t="s">
        <v>368</v>
      </c>
      <c r="C184" s="34">
        <v>1982</v>
      </c>
      <c r="D184" s="14">
        <v>23571.8</v>
      </c>
      <c r="E184" s="14">
        <v>20780.8</v>
      </c>
      <c r="F184" s="14">
        <v>107.8</v>
      </c>
      <c r="G184" s="13" t="s">
        <v>1114</v>
      </c>
      <c r="H184" s="13">
        <v>11</v>
      </c>
      <c r="I184" s="13"/>
      <c r="J184" s="13"/>
      <c r="K184" s="14"/>
      <c r="L184" s="14"/>
      <c r="M184" s="14"/>
      <c r="N184" s="14"/>
      <c r="O184" s="14"/>
      <c r="P184" s="14">
        <f t="shared" si="105"/>
        <v>31900000</v>
      </c>
      <c r="Q184" s="14"/>
      <c r="R184" s="14"/>
      <c r="S184" s="14"/>
      <c r="T184" s="14"/>
      <c r="U184" s="14">
        <f t="shared" si="106"/>
        <v>1131446.3999999999</v>
      </c>
      <c r="V184" s="13"/>
      <c r="W184" s="14">
        <f t="shared" si="93"/>
        <v>33031446.399999999</v>
      </c>
      <c r="X184" s="18" t="s">
        <v>588</v>
      </c>
      <c r="Y184" s="45">
        <v>0</v>
      </c>
      <c r="Z184" s="45">
        <v>0</v>
      </c>
      <c r="AA184" s="45">
        <v>0</v>
      </c>
      <c r="AB184" s="17">
        <f t="shared" si="94"/>
        <v>33031446.399999999</v>
      </c>
    </row>
    <row r="185" spans="1:28" s="10" customFormat="1" ht="93.75" customHeight="1" x14ac:dyDescent="0.25">
      <c r="A185" s="15">
        <f>IF(OR(C185=0,C185=""),"",COUNTA($C$18:C185))</f>
        <v>159</v>
      </c>
      <c r="B185" s="23" t="s">
        <v>369</v>
      </c>
      <c r="C185" s="34">
        <v>1982</v>
      </c>
      <c r="D185" s="14">
        <v>34143.1</v>
      </c>
      <c r="E185" s="14">
        <v>26110.7</v>
      </c>
      <c r="F185" s="14">
        <v>685.6</v>
      </c>
      <c r="G185" s="13" t="s">
        <v>1114</v>
      </c>
      <c r="H185" s="13">
        <v>14</v>
      </c>
      <c r="I185" s="13"/>
      <c r="J185" s="13"/>
      <c r="K185" s="14"/>
      <c r="L185" s="14"/>
      <c r="M185" s="14"/>
      <c r="N185" s="14"/>
      <c r="O185" s="14"/>
      <c r="P185" s="14">
        <f t="shared" si="105"/>
        <v>40600000</v>
      </c>
      <c r="Q185" s="14"/>
      <c r="R185" s="14"/>
      <c r="S185" s="14"/>
      <c r="T185" s="14"/>
      <c r="U185" s="14">
        <f t="shared" si="106"/>
        <v>1638868.7999999998</v>
      </c>
      <c r="V185" s="13"/>
      <c r="W185" s="14">
        <f t="shared" si="93"/>
        <v>42238868.799999997</v>
      </c>
      <c r="X185" s="18" t="s">
        <v>588</v>
      </c>
      <c r="Y185" s="45">
        <v>0</v>
      </c>
      <c r="Z185" s="45">
        <v>0</v>
      </c>
      <c r="AA185" s="45">
        <v>0</v>
      </c>
      <c r="AB185" s="17">
        <f t="shared" si="94"/>
        <v>42238868.799999997</v>
      </c>
    </row>
    <row r="186" spans="1:28" s="10" customFormat="1" ht="93.75" customHeight="1" x14ac:dyDescent="0.25">
      <c r="A186" s="15">
        <f>IF(OR(C186=0,C186=""),"",COUNTA($C$18:C186))</f>
        <v>160</v>
      </c>
      <c r="B186" s="23" t="s">
        <v>370</v>
      </c>
      <c r="C186" s="34">
        <v>1982</v>
      </c>
      <c r="D186" s="14">
        <v>20163.099999999999</v>
      </c>
      <c r="E186" s="14">
        <v>17236.599999999999</v>
      </c>
      <c r="F186" s="14">
        <v>569</v>
      </c>
      <c r="G186" s="13" t="s">
        <v>1116</v>
      </c>
      <c r="H186" s="13">
        <v>7</v>
      </c>
      <c r="I186" s="13">
        <v>1</v>
      </c>
      <c r="J186" s="13">
        <v>1</v>
      </c>
      <c r="K186" s="14"/>
      <c r="L186" s="14"/>
      <c r="M186" s="14"/>
      <c r="N186" s="14"/>
      <c r="O186" s="14"/>
      <c r="P186" s="14">
        <f>(3100000+3400000)+(2900000*H186)</f>
        <v>26800000</v>
      </c>
      <c r="Q186" s="14"/>
      <c r="R186" s="14"/>
      <c r="S186" s="14"/>
      <c r="T186" s="14"/>
      <c r="U186" s="14">
        <f t="shared" si="106"/>
        <v>967828.79999999993</v>
      </c>
      <c r="V186" s="13"/>
      <c r="W186" s="14">
        <f t="shared" si="93"/>
        <v>27767828.800000001</v>
      </c>
      <c r="X186" s="18" t="s">
        <v>588</v>
      </c>
      <c r="Y186" s="45">
        <v>0</v>
      </c>
      <c r="Z186" s="45">
        <v>0</v>
      </c>
      <c r="AA186" s="45">
        <v>0</v>
      </c>
      <c r="AB186" s="17">
        <f t="shared" si="94"/>
        <v>27767828.800000001</v>
      </c>
    </row>
    <row r="187" spans="1:28" s="10" customFormat="1" ht="93.75" customHeight="1" x14ac:dyDescent="0.25">
      <c r="A187" s="15">
        <f>IF(OR(C187=0,C187=""),"",COUNTA($C$18:C187))</f>
        <v>161</v>
      </c>
      <c r="B187" s="23" t="s">
        <v>371</v>
      </c>
      <c r="C187" s="34">
        <v>1982</v>
      </c>
      <c r="D187" s="14">
        <v>13881</v>
      </c>
      <c r="E187" s="14">
        <v>9629.2000000000007</v>
      </c>
      <c r="F187" s="14">
        <v>0</v>
      </c>
      <c r="G187" s="13" t="s">
        <v>1114</v>
      </c>
      <c r="H187" s="13">
        <v>2</v>
      </c>
      <c r="I187" s="13"/>
      <c r="J187" s="13"/>
      <c r="K187" s="14"/>
      <c r="L187" s="14"/>
      <c r="M187" s="14"/>
      <c r="N187" s="14"/>
      <c r="O187" s="14"/>
      <c r="P187" s="14">
        <f t="shared" si="105"/>
        <v>5800000</v>
      </c>
      <c r="Q187" s="14"/>
      <c r="R187" s="14"/>
      <c r="S187" s="14"/>
      <c r="T187" s="14"/>
      <c r="U187" s="14">
        <f t="shared" si="106"/>
        <v>666288</v>
      </c>
      <c r="V187" s="13"/>
      <c r="W187" s="14">
        <f t="shared" si="93"/>
        <v>6466288</v>
      </c>
      <c r="X187" s="18" t="s">
        <v>588</v>
      </c>
      <c r="Y187" s="45">
        <v>0</v>
      </c>
      <c r="Z187" s="45">
        <v>0</v>
      </c>
      <c r="AA187" s="45">
        <v>0</v>
      </c>
      <c r="AB187" s="17">
        <f t="shared" si="94"/>
        <v>6466288</v>
      </c>
    </row>
    <row r="188" spans="1:28" s="10" customFormat="1" ht="93.75" customHeight="1" x14ac:dyDescent="0.25">
      <c r="A188" s="15">
        <f>IF(OR(C188=0,C188=""),"",COUNTA($C$18:C188))</f>
        <v>162</v>
      </c>
      <c r="B188" s="23" t="s">
        <v>372</v>
      </c>
      <c r="C188" s="34">
        <v>1982</v>
      </c>
      <c r="D188" s="14">
        <v>5310.8</v>
      </c>
      <c r="E188" s="14">
        <v>3462.3</v>
      </c>
      <c r="F188" s="14">
        <v>1253.7</v>
      </c>
      <c r="G188" s="13" t="s">
        <v>1118</v>
      </c>
      <c r="H188" s="13">
        <v>1</v>
      </c>
      <c r="I188" s="13"/>
      <c r="J188" s="13">
        <v>1</v>
      </c>
      <c r="K188" s="14"/>
      <c r="L188" s="14"/>
      <c r="M188" s="14"/>
      <c r="N188" s="14"/>
      <c r="O188" s="14"/>
      <c r="P188" s="14">
        <f>3100000+3400000</f>
        <v>6500000</v>
      </c>
      <c r="Q188" s="14"/>
      <c r="R188" s="14"/>
      <c r="S188" s="14"/>
      <c r="T188" s="14"/>
      <c r="U188" s="14">
        <f>68*D188</f>
        <v>361134.4</v>
      </c>
      <c r="V188" s="14"/>
      <c r="W188" s="14">
        <f t="shared" si="93"/>
        <v>6861134.4000000004</v>
      </c>
      <c r="X188" s="18" t="s">
        <v>588</v>
      </c>
      <c r="Y188" s="45">
        <v>0</v>
      </c>
      <c r="Z188" s="45">
        <v>0</v>
      </c>
      <c r="AA188" s="45">
        <v>0</v>
      </c>
      <c r="AB188" s="17">
        <f t="shared" si="94"/>
        <v>6861134.4000000004</v>
      </c>
    </row>
    <row r="189" spans="1:28" s="10" customFormat="1" ht="93.75" customHeight="1" x14ac:dyDescent="0.25">
      <c r="A189" s="15">
        <f>IF(OR(C189=0,C189=""),"",COUNTA($C$18:C189))</f>
        <v>163</v>
      </c>
      <c r="B189" s="23" t="s">
        <v>373</v>
      </c>
      <c r="C189" s="34">
        <v>1982</v>
      </c>
      <c r="D189" s="14">
        <v>34384.199999999997</v>
      </c>
      <c r="E189" s="14">
        <v>22307.200000000001</v>
      </c>
      <c r="F189" s="14">
        <v>62</v>
      </c>
      <c r="G189" s="13" t="s">
        <v>1114</v>
      </c>
      <c r="H189" s="13">
        <v>12</v>
      </c>
      <c r="I189" s="13"/>
      <c r="J189" s="13"/>
      <c r="K189" s="14"/>
      <c r="L189" s="14"/>
      <c r="M189" s="14"/>
      <c r="N189" s="14"/>
      <c r="O189" s="14"/>
      <c r="P189" s="14">
        <f t="shared" ref="P189:P199" si="107">2900000*H189</f>
        <v>34800000</v>
      </c>
      <c r="Q189" s="14"/>
      <c r="R189" s="14"/>
      <c r="S189" s="14"/>
      <c r="T189" s="14"/>
      <c r="U189" s="14">
        <f t="shared" ref="U189:U199" si="108">48*D189</f>
        <v>1650441.5999999999</v>
      </c>
      <c r="V189" s="14"/>
      <c r="W189" s="14">
        <f t="shared" si="93"/>
        <v>36450441.600000001</v>
      </c>
      <c r="X189" s="18" t="s">
        <v>588</v>
      </c>
      <c r="Y189" s="45">
        <v>0</v>
      </c>
      <c r="Z189" s="45">
        <v>0</v>
      </c>
      <c r="AA189" s="45">
        <v>0</v>
      </c>
      <c r="AB189" s="17">
        <f t="shared" si="94"/>
        <v>36450441.600000001</v>
      </c>
    </row>
    <row r="190" spans="1:28" s="10" customFormat="1" ht="93.75" customHeight="1" x14ac:dyDescent="0.25">
      <c r="A190" s="15">
        <f>IF(OR(C190=0,C190=""),"",COUNTA($C$18:C190))</f>
        <v>164</v>
      </c>
      <c r="B190" s="23" t="s">
        <v>374</v>
      </c>
      <c r="C190" s="34">
        <v>1982</v>
      </c>
      <c r="D190" s="14">
        <v>3829.1</v>
      </c>
      <c r="E190" s="14">
        <v>2538.6999999999998</v>
      </c>
      <c r="F190" s="14">
        <v>626.29999999999995</v>
      </c>
      <c r="G190" s="13" t="s">
        <v>1114</v>
      </c>
      <c r="H190" s="13">
        <v>2</v>
      </c>
      <c r="I190" s="13"/>
      <c r="J190" s="13"/>
      <c r="K190" s="14"/>
      <c r="L190" s="14"/>
      <c r="M190" s="14"/>
      <c r="N190" s="14"/>
      <c r="O190" s="14"/>
      <c r="P190" s="14">
        <f t="shared" si="107"/>
        <v>5800000</v>
      </c>
      <c r="Q190" s="14"/>
      <c r="R190" s="14"/>
      <c r="S190" s="14"/>
      <c r="T190" s="14"/>
      <c r="U190" s="14">
        <f t="shared" si="108"/>
        <v>183796.8</v>
      </c>
      <c r="V190" s="13"/>
      <c r="W190" s="14">
        <f t="shared" si="93"/>
        <v>5983796.7999999998</v>
      </c>
      <c r="X190" s="18" t="s">
        <v>588</v>
      </c>
      <c r="Y190" s="45">
        <v>0</v>
      </c>
      <c r="Z190" s="45">
        <v>0</v>
      </c>
      <c r="AA190" s="45">
        <v>0</v>
      </c>
      <c r="AB190" s="17">
        <f t="shared" si="94"/>
        <v>5983796.7999999998</v>
      </c>
    </row>
    <row r="191" spans="1:28" s="10" customFormat="1" ht="93.75" customHeight="1" x14ac:dyDescent="0.25">
      <c r="A191" s="15">
        <f>IF(OR(C191=0,C191=""),"",COUNTA($C$18:C191))</f>
        <v>165</v>
      </c>
      <c r="B191" s="28" t="s">
        <v>375</v>
      </c>
      <c r="C191" s="34">
        <v>1982</v>
      </c>
      <c r="D191" s="14">
        <v>6697.4</v>
      </c>
      <c r="E191" s="14">
        <v>4859</v>
      </c>
      <c r="F191" s="14">
        <v>1838.4</v>
      </c>
      <c r="G191" s="13" t="s">
        <v>1114</v>
      </c>
      <c r="H191" s="13">
        <v>1</v>
      </c>
      <c r="I191" s="13"/>
      <c r="J191" s="13"/>
      <c r="K191" s="14"/>
      <c r="L191" s="14"/>
      <c r="M191" s="14"/>
      <c r="N191" s="14"/>
      <c r="O191" s="14"/>
      <c r="P191" s="14">
        <f t="shared" si="107"/>
        <v>2900000</v>
      </c>
      <c r="Q191" s="14"/>
      <c r="R191" s="14"/>
      <c r="S191" s="14"/>
      <c r="T191" s="14"/>
      <c r="U191" s="14">
        <f t="shared" si="108"/>
        <v>321475.19999999995</v>
      </c>
      <c r="V191" s="13"/>
      <c r="W191" s="14">
        <f t="shared" si="93"/>
        <v>3221475.2</v>
      </c>
      <c r="X191" s="18" t="s">
        <v>588</v>
      </c>
      <c r="Y191" s="45">
        <v>0</v>
      </c>
      <c r="Z191" s="45">
        <v>0</v>
      </c>
      <c r="AA191" s="45">
        <v>0</v>
      </c>
      <c r="AB191" s="17">
        <f t="shared" si="94"/>
        <v>3221475.2</v>
      </c>
    </row>
    <row r="192" spans="1:28" s="10" customFormat="1" ht="93.75" customHeight="1" x14ac:dyDescent="0.25">
      <c r="A192" s="15">
        <f>IF(OR(C192=0,C192=""),"",COUNTA($C$18:C192))</f>
        <v>166</v>
      </c>
      <c r="B192" s="23" t="s">
        <v>376</v>
      </c>
      <c r="C192" s="34">
        <v>1982</v>
      </c>
      <c r="D192" s="14">
        <v>6424.7</v>
      </c>
      <c r="E192" s="14">
        <v>5578.6</v>
      </c>
      <c r="F192" s="14">
        <v>120.7</v>
      </c>
      <c r="G192" s="13" t="s">
        <v>1114</v>
      </c>
      <c r="H192" s="13">
        <v>3</v>
      </c>
      <c r="I192" s="13"/>
      <c r="J192" s="13"/>
      <c r="K192" s="14"/>
      <c r="L192" s="14"/>
      <c r="M192" s="14"/>
      <c r="N192" s="14"/>
      <c r="O192" s="14"/>
      <c r="P192" s="14">
        <f t="shared" si="107"/>
        <v>8700000</v>
      </c>
      <c r="Q192" s="14"/>
      <c r="R192" s="14"/>
      <c r="S192" s="14"/>
      <c r="T192" s="14"/>
      <c r="U192" s="14">
        <f t="shared" si="108"/>
        <v>308385.59999999998</v>
      </c>
      <c r="V192" s="13"/>
      <c r="W192" s="14">
        <f t="shared" si="93"/>
        <v>9008385.5999999996</v>
      </c>
      <c r="X192" s="18" t="s">
        <v>588</v>
      </c>
      <c r="Y192" s="45">
        <v>0</v>
      </c>
      <c r="Z192" s="45">
        <v>0</v>
      </c>
      <c r="AA192" s="45">
        <v>0</v>
      </c>
      <c r="AB192" s="17">
        <f t="shared" si="94"/>
        <v>9008385.5999999996</v>
      </c>
    </row>
    <row r="193" spans="1:28" s="10" customFormat="1" ht="93.75" customHeight="1" x14ac:dyDescent="0.25">
      <c r="A193" s="15">
        <f>IF(OR(C193=0,C193=""),"",COUNTA($C$18:C193))</f>
        <v>167</v>
      </c>
      <c r="B193" s="23" t="s">
        <v>377</v>
      </c>
      <c r="C193" s="34">
        <v>1982</v>
      </c>
      <c r="D193" s="14">
        <v>2778.6</v>
      </c>
      <c r="E193" s="14">
        <v>1908.3</v>
      </c>
      <c r="F193" s="14">
        <v>0</v>
      </c>
      <c r="G193" s="13" t="s">
        <v>1114</v>
      </c>
      <c r="H193" s="13">
        <v>1</v>
      </c>
      <c r="I193" s="13"/>
      <c r="J193" s="13"/>
      <c r="K193" s="14"/>
      <c r="L193" s="14"/>
      <c r="M193" s="14"/>
      <c r="N193" s="14"/>
      <c r="O193" s="14"/>
      <c r="P193" s="14">
        <f t="shared" si="107"/>
        <v>2900000</v>
      </c>
      <c r="Q193" s="14"/>
      <c r="R193" s="14"/>
      <c r="S193" s="14"/>
      <c r="T193" s="14"/>
      <c r="U193" s="14">
        <f t="shared" si="108"/>
        <v>133372.79999999999</v>
      </c>
      <c r="V193" s="13"/>
      <c r="W193" s="14">
        <f t="shared" si="93"/>
        <v>3033372.8</v>
      </c>
      <c r="X193" s="18" t="s">
        <v>588</v>
      </c>
      <c r="Y193" s="45">
        <v>0</v>
      </c>
      <c r="Z193" s="45">
        <v>0</v>
      </c>
      <c r="AA193" s="45">
        <v>0</v>
      </c>
      <c r="AB193" s="17">
        <f t="shared" si="94"/>
        <v>3033372.8</v>
      </c>
    </row>
    <row r="194" spans="1:28" s="10" customFormat="1" ht="93.75" customHeight="1" x14ac:dyDescent="0.25">
      <c r="A194" s="15">
        <f>IF(OR(C194=0,C194=""),"",COUNTA($C$18:C194))</f>
        <v>168</v>
      </c>
      <c r="B194" s="23" t="s">
        <v>378</v>
      </c>
      <c r="C194" s="34">
        <v>1982</v>
      </c>
      <c r="D194" s="14">
        <v>2765</v>
      </c>
      <c r="E194" s="14">
        <v>1903.3</v>
      </c>
      <c r="F194" s="14">
        <v>0</v>
      </c>
      <c r="G194" s="13" t="s">
        <v>1114</v>
      </c>
      <c r="H194" s="13">
        <v>1</v>
      </c>
      <c r="I194" s="13"/>
      <c r="J194" s="13"/>
      <c r="K194" s="14"/>
      <c r="L194" s="14"/>
      <c r="M194" s="14"/>
      <c r="N194" s="14"/>
      <c r="O194" s="14"/>
      <c r="P194" s="14">
        <f t="shared" si="107"/>
        <v>2900000</v>
      </c>
      <c r="Q194" s="14"/>
      <c r="R194" s="14"/>
      <c r="S194" s="14"/>
      <c r="T194" s="14"/>
      <c r="U194" s="14">
        <f t="shared" si="108"/>
        <v>132720</v>
      </c>
      <c r="V194" s="13"/>
      <c r="W194" s="14">
        <f t="shared" si="93"/>
        <v>3032720</v>
      </c>
      <c r="X194" s="18" t="s">
        <v>588</v>
      </c>
      <c r="Y194" s="45">
        <v>0</v>
      </c>
      <c r="Z194" s="45">
        <v>0</v>
      </c>
      <c r="AA194" s="45">
        <v>0</v>
      </c>
      <c r="AB194" s="17">
        <f t="shared" si="94"/>
        <v>3032720</v>
      </c>
    </row>
    <row r="195" spans="1:28" s="10" customFormat="1" ht="93.75" customHeight="1" x14ac:dyDescent="0.25">
      <c r="A195" s="15">
        <f>IF(OR(C195=0,C195=""),"",COUNTA($C$18:C195))</f>
        <v>169</v>
      </c>
      <c r="B195" s="23" t="s">
        <v>379</v>
      </c>
      <c r="C195" s="34">
        <v>1982</v>
      </c>
      <c r="D195" s="14">
        <v>13315.4</v>
      </c>
      <c r="E195" s="14">
        <v>8200.2000000000007</v>
      </c>
      <c r="F195" s="14">
        <v>752</v>
      </c>
      <c r="G195" s="13" t="s">
        <v>1114</v>
      </c>
      <c r="H195" s="13">
        <v>3</v>
      </c>
      <c r="I195" s="13"/>
      <c r="J195" s="13"/>
      <c r="K195" s="14"/>
      <c r="L195" s="14"/>
      <c r="M195" s="14"/>
      <c r="N195" s="14"/>
      <c r="O195" s="14"/>
      <c r="P195" s="14">
        <f t="shared" si="107"/>
        <v>8700000</v>
      </c>
      <c r="Q195" s="14"/>
      <c r="R195" s="14"/>
      <c r="S195" s="14"/>
      <c r="T195" s="14"/>
      <c r="U195" s="14">
        <f t="shared" si="108"/>
        <v>639139.19999999995</v>
      </c>
      <c r="V195" s="13"/>
      <c r="W195" s="14">
        <f t="shared" si="93"/>
        <v>9339139.1999999993</v>
      </c>
      <c r="X195" s="18" t="s">
        <v>588</v>
      </c>
      <c r="Y195" s="45">
        <v>0</v>
      </c>
      <c r="Z195" s="45">
        <v>0</v>
      </c>
      <c r="AA195" s="45">
        <v>0</v>
      </c>
      <c r="AB195" s="17">
        <f t="shared" si="94"/>
        <v>9339139.1999999993</v>
      </c>
    </row>
    <row r="196" spans="1:28" s="10" customFormat="1" ht="93.75" customHeight="1" x14ac:dyDescent="0.25">
      <c r="A196" s="15">
        <f>IF(OR(C196=0,C196=""),"",COUNTA($C$18:C196))</f>
        <v>170</v>
      </c>
      <c r="B196" s="23" t="s">
        <v>380</v>
      </c>
      <c r="C196" s="34">
        <v>1982</v>
      </c>
      <c r="D196" s="14">
        <v>11003.1</v>
      </c>
      <c r="E196" s="14">
        <v>7177.7</v>
      </c>
      <c r="F196" s="14">
        <v>0</v>
      </c>
      <c r="G196" s="13" t="s">
        <v>1114</v>
      </c>
      <c r="H196" s="13">
        <v>4</v>
      </c>
      <c r="I196" s="13"/>
      <c r="J196" s="13"/>
      <c r="K196" s="14"/>
      <c r="L196" s="14"/>
      <c r="M196" s="14"/>
      <c r="N196" s="14"/>
      <c r="O196" s="14"/>
      <c r="P196" s="14">
        <f t="shared" si="107"/>
        <v>11600000</v>
      </c>
      <c r="Q196" s="14"/>
      <c r="R196" s="14"/>
      <c r="S196" s="14"/>
      <c r="T196" s="14"/>
      <c r="U196" s="14">
        <f t="shared" si="108"/>
        <v>528148.80000000005</v>
      </c>
      <c r="V196" s="13"/>
      <c r="W196" s="14">
        <f t="shared" si="93"/>
        <v>12128148.800000001</v>
      </c>
      <c r="X196" s="18" t="s">
        <v>588</v>
      </c>
      <c r="Y196" s="45">
        <v>0</v>
      </c>
      <c r="Z196" s="45">
        <v>0</v>
      </c>
      <c r="AA196" s="45">
        <v>0</v>
      </c>
      <c r="AB196" s="17">
        <f t="shared" si="94"/>
        <v>12128148.800000001</v>
      </c>
    </row>
    <row r="197" spans="1:28" s="10" customFormat="1" ht="93.75" customHeight="1" x14ac:dyDescent="0.25">
      <c r="A197" s="15">
        <f>IF(OR(C197=0,C197=""),"",COUNTA($C$18:C197))</f>
        <v>171</v>
      </c>
      <c r="B197" s="23" t="s">
        <v>381</v>
      </c>
      <c r="C197" s="34">
        <v>1982</v>
      </c>
      <c r="D197" s="14">
        <v>14205.79</v>
      </c>
      <c r="E197" s="14">
        <v>9489.7900000000009</v>
      </c>
      <c r="F197" s="14">
        <v>48.7</v>
      </c>
      <c r="G197" s="13" t="s">
        <v>1114</v>
      </c>
      <c r="H197" s="13">
        <v>5</v>
      </c>
      <c r="I197" s="13"/>
      <c r="J197" s="13"/>
      <c r="K197" s="14"/>
      <c r="L197" s="14"/>
      <c r="M197" s="14"/>
      <c r="N197" s="14"/>
      <c r="O197" s="14"/>
      <c r="P197" s="14">
        <f t="shared" si="107"/>
        <v>14500000</v>
      </c>
      <c r="Q197" s="14"/>
      <c r="R197" s="14"/>
      <c r="S197" s="14"/>
      <c r="T197" s="14"/>
      <c r="U197" s="14">
        <f t="shared" si="108"/>
        <v>681877.92</v>
      </c>
      <c r="V197" s="14"/>
      <c r="W197" s="14">
        <f t="shared" si="93"/>
        <v>15181877.92</v>
      </c>
      <c r="X197" s="18" t="s">
        <v>588</v>
      </c>
      <c r="Y197" s="45">
        <v>0</v>
      </c>
      <c r="Z197" s="45">
        <v>0</v>
      </c>
      <c r="AA197" s="45">
        <v>0</v>
      </c>
      <c r="AB197" s="17">
        <f t="shared" si="94"/>
        <v>15181877.92</v>
      </c>
    </row>
    <row r="198" spans="1:28" s="10" customFormat="1" ht="93.75" customHeight="1" x14ac:dyDescent="0.25">
      <c r="A198" s="15">
        <f>IF(OR(C198=0,C198=""),"",COUNTA($C$18:C198))</f>
        <v>172</v>
      </c>
      <c r="B198" s="23" t="s">
        <v>382</v>
      </c>
      <c r="C198" s="34">
        <v>1982</v>
      </c>
      <c r="D198" s="14">
        <v>12824</v>
      </c>
      <c r="E198" s="14">
        <v>8338.5</v>
      </c>
      <c r="F198" s="14">
        <v>0</v>
      </c>
      <c r="G198" s="13" t="s">
        <v>1114</v>
      </c>
      <c r="H198" s="13">
        <v>3</v>
      </c>
      <c r="I198" s="13"/>
      <c r="J198" s="13"/>
      <c r="K198" s="14"/>
      <c r="L198" s="14"/>
      <c r="M198" s="14"/>
      <c r="N198" s="14"/>
      <c r="O198" s="14"/>
      <c r="P198" s="14">
        <f t="shared" si="107"/>
        <v>8700000</v>
      </c>
      <c r="Q198" s="14"/>
      <c r="R198" s="14"/>
      <c r="S198" s="14"/>
      <c r="T198" s="14"/>
      <c r="U198" s="14">
        <f t="shared" si="108"/>
        <v>615552</v>
      </c>
      <c r="V198" s="13"/>
      <c r="W198" s="14">
        <f t="shared" si="93"/>
        <v>9315552</v>
      </c>
      <c r="X198" s="18" t="s">
        <v>588</v>
      </c>
      <c r="Y198" s="45">
        <v>0</v>
      </c>
      <c r="Z198" s="45">
        <v>0</v>
      </c>
      <c r="AA198" s="45">
        <v>0</v>
      </c>
      <c r="AB198" s="17">
        <f t="shared" si="94"/>
        <v>9315552</v>
      </c>
    </row>
    <row r="199" spans="1:28" s="10" customFormat="1" ht="93.75" customHeight="1" x14ac:dyDescent="0.25">
      <c r="A199" s="15">
        <f>IF(OR(C199=0,C199=""),"",COUNTA($C$18:C199))</f>
        <v>173</v>
      </c>
      <c r="B199" s="23" t="s">
        <v>383</v>
      </c>
      <c r="C199" s="34">
        <v>1982</v>
      </c>
      <c r="D199" s="14">
        <v>7864.4</v>
      </c>
      <c r="E199" s="14">
        <v>7350.4</v>
      </c>
      <c r="F199" s="14">
        <v>74</v>
      </c>
      <c r="G199" s="13" t="s">
        <v>1114</v>
      </c>
      <c r="H199" s="13">
        <v>4</v>
      </c>
      <c r="I199" s="13"/>
      <c r="J199" s="13"/>
      <c r="K199" s="14"/>
      <c r="L199" s="14"/>
      <c r="M199" s="14"/>
      <c r="N199" s="14"/>
      <c r="O199" s="14"/>
      <c r="P199" s="14">
        <f t="shared" si="107"/>
        <v>11600000</v>
      </c>
      <c r="Q199" s="14"/>
      <c r="R199" s="14"/>
      <c r="S199" s="14"/>
      <c r="T199" s="14"/>
      <c r="U199" s="14">
        <f t="shared" si="108"/>
        <v>377491.19999999995</v>
      </c>
      <c r="V199" s="14"/>
      <c r="W199" s="14">
        <f t="shared" si="93"/>
        <v>11977491.199999999</v>
      </c>
      <c r="X199" s="18" t="s">
        <v>588</v>
      </c>
      <c r="Y199" s="45">
        <v>0</v>
      </c>
      <c r="Z199" s="45">
        <v>0</v>
      </c>
      <c r="AA199" s="45">
        <v>0</v>
      </c>
      <c r="AB199" s="17">
        <f t="shared" si="94"/>
        <v>11977491.199999999</v>
      </c>
    </row>
    <row r="200" spans="1:28" s="10" customFormat="1" ht="93.75" customHeight="1" x14ac:dyDescent="0.25">
      <c r="A200" s="15">
        <f>IF(OR(C200=0,C200=""),"",COUNTA($C$18:C200))</f>
        <v>174</v>
      </c>
      <c r="B200" s="23" t="s">
        <v>390</v>
      </c>
      <c r="C200" s="34">
        <v>1983</v>
      </c>
      <c r="D200" s="14">
        <v>5872.4</v>
      </c>
      <c r="E200" s="14">
        <v>4775</v>
      </c>
      <c r="F200" s="14">
        <v>0</v>
      </c>
      <c r="G200" s="13" t="s">
        <v>1118</v>
      </c>
      <c r="H200" s="13">
        <v>1</v>
      </c>
      <c r="I200" s="13"/>
      <c r="J200" s="13">
        <v>1</v>
      </c>
      <c r="K200" s="14"/>
      <c r="L200" s="14"/>
      <c r="M200" s="14"/>
      <c r="N200" s="14"/>
      <c r="O200" s="14"/>
      <c r="P200" s="14">
        <f t="shared" ref="P200:P201" si="109">3100000+3400000</f>
        <v>6500000</v>
      </c>
      <c r="Q200" s="14"/>
      <c r="R200" s="14"/>
      <c r="S200" s="14"/>
      <c r="T200" s="14"/>
      <c r="U200" s="14">
        <f t="shared" ref="U200:U201" si="110">68*D200</f>
        <v>399323.19999999995</v>
      </c>
      <c r="V200" s="13"/>
      <c r="W200" s="14">
        <f t="shared" si="93"/>
        <v>6899323.2000000002</v>
      </c>
      <c r="X200" s="18" t="s">
        <v>588</v>
      </c>
      <c r="Y200" s="45">
        <v>0</v>
      </c>
      <c r="Z200" s="45">
        <v>0</v>
      </c>
      <c r="AA200" s="45">
        <v>0</v>
      </c>
      <c r="AB200" s="17">
        <f t="shared" si="94"/>
        <v>6899323.2000000002</v>
      </c>
    </row>
    <row r="201" spans="1:28" s="10" customFormat="1" ht="93.75" customHeight="1" x14ac:dyDescent="0.25">
      <c r="A201" s="15">
        <f>IF(OR(C201=0,C201=""),"",COUNTA($C$18:C201))</f>
        <v>175</v>
      </c>
      <c r="B201" s="23" t="s">
        <v>391</v>
      </c>
      <c r="C201" s="34">
        <v>1983</v>
      </c>
      <c r="D201" s="14">
        <v>5256.6</v>
      </c>
      <c r="E201" s="14">
        <v>3954.5</v>
      </c>
      <c r="F201" s="14">
        <v>0</v>
      </c>
      <c r="G201" s="13" t="s">
        <v>1118</v>
      </c>
      <c r="H201" s="13">
        <v>1</v>
      </c>
      <c r="I201" s="13"/>
      <c r="J201" s="13">
        <v>1</v>
      </c>
      <c r="K201" s="14"/>
      <c r="L201" s="14"/>
      <c r="M201" s="14"/>
      <c r="N201" s="14"/>
      <c r="O201" s="14"/>
      <c r="P201" s="14">
        <f t="shared" si="109"/>
        <v>6500000</v>
      </c>
      <c r="Q201" s="14"/>
      <c r="R201" s="14"/>
      <c r="S201" s="14"/>
      <c r="T201" s="14"/>
      <c r="U201" s="14">
        <f t="shared" si="110"/>
        <v>357448.80000000005</v>
      </c>
      <c r="V201" s="13"/>
      <c r="W201" s="14">
        <f t="shared" ref="W201:W263" si="111">K201+L201+M201+N201+O201+P201+Q201+R201+S201+T201+U201+V201</f>
        <v>6857448.7999999998</v>
      </c>
      <c r="X201" s="18" t="s">
        <v>588</v>
      </c>
      <c r="Y201" s="45">
        <v>0</v>
      </c>
      <c r="Z201" s="45">
        <v>0</v>
      </c>
      <c r="AA201" s="45">
        <v>0</v>
      </c>
      <c r="AB201" s="17">
        <f t="shared" ref="AB201:AB263" si="112">W201-(Y201+Z201+AA201)</f>
        <v>6857448.7999999998</v>
      </c>
    </row>
    <row r="202" spans="1:28" s="10" customFormat="1" ht="93.75" customHeight="1" x14ac:dyDescent="0.25">
      <c r="A202" s="15">
        <f>IF(OR(C202=0,C202=""),"",COUNTA($C$18:C202))</f>
        <v>176</v>
      </c>
      <c r="B202" s="23" t="s">
        <v>392</v>
      </c>
      <c r="C202" s="34">
        <v>1983</v>
      </c>
      <c r="D202" s="14">
        <v>11869.3</v>
      </c>
      <c r="E202" s="14">
        <v>7795.3</v>
      </c>
      <c r="F202" s="14">
        <v>0</v>
      </c>
      <c r="G202" s="13" t="s">
        <v>1114</v>
      </c>
      <c r="H202" s="13">
        <v>1</v>
      </c>
      <c r="I202" s="13"/>
      <c r="J202" s="13"/>
      <c r="K202" s="14"/>
      <c r="L202" s="14"/>
      <c r="M202" s="14"/>
      <c r="N202" s="14"/>
      <c r="O202" s="14"/>
      <c r="P202" s="14">
        <f t="shared" ref="P202:P208" si="113">2900000*H202</f>
        <v>2900000</v>
      </c>
      <c r="Q202" s="14"/>
      <c r="R202" s="14"/>
      <c r="S202" s="14"/>
      <c r="T202" s="14"/>
      <c r="U202" s="14">
        <f t="shared" ref="U202:U208" si="114">48*D202</f>
        <v>569726.39999999991</v>
      </c>
      <c r="V202" s="13"/>
      <c r="W202" s="14">
        <f t="shared" si="111"/>
        <v>3469726.4</v>
      </c>
      <c r="X202" s="18" t="s">
        <v>588</v>
      </c>
      <c r="Y202" s="45">
        <v>0</v>
      </c>
      <c r="Z202" s="45">
        <v>0</v>
      </c>
      <c r="AA202" s="45">
        <v>0</v>
      </c>
      <c r="AB202" s="17">
        <f t="shared" si="112"/>
        <v>3469726.4</v>
      </c>
    </row>
    <row r="203" spans="1:28" s="10" customFormat="1" ht="93.75" customHeight="1" x14ac:dyDescent="0.25">
      <c r="A203" s="15">
        <f>IF(OR(C203=0,C203=""),"",COUNTA($C$18:C203))</f>
        <v>177</v>
      </c>
      <c r="B203" s="23" t="s">
        <v>393</v>
      </c>
      <c r="C203" s="34">
        <v>1983</v>
      </c>
      <c r="D203" s="14">
        <v>27960.3</v>
      </c>
      <c r="E203" s="14">
        <v>21071.5</v>
      </c>
      <c r="F203" s="14">
        <v>46.2</v>
      </c>
      <c r="G203" s="13" t="s">
        <v>1114</v>
      </c>
      <c r="H203" s="13">
        <v>11</v>
      </c>
      <c r="I203" s="13"/>
      <c r="J203" s="13"/>
      <c r="K203" s="14"/>
      <c r="L203" s="14"/>
      <c r="M203" s="14"/>
      <c r="N203" s="14"/>
      <c r="O203" s="14"/>
      <c r="P203" s="14">
        <f t="shared" si="113"/>
        <v>31900000</v>
      </c>
      <c r="Q203" s="14"/>
      <c r="R203" s="14"/>
      <c r="S203" s="14"/>
      <c r="T203" s="14"/>
      <c r="U203" s="14">
        <f t="shared" si="114"/>
        <v>1342094.3999999999</v>
      </c>
      <c r="V203" s="13"/>
      <c r="W203" s="14">
        <f t="shared" si="111"/>
        <v>33242094.399999999</v>
      </c>
      <c r="X203" s="18" t="s">
        <v>588</v>
      </c>
      <c r="Y203" s="45">
        <v>0</v>
      </c>
      <c r="Z203" s="45">
        <v>0</v>
      </c>
      <c r="AA203" s="45">
        <v>0</v>
      </c>
      <c r="AB203" s="17">
        <f t="shared" si="112"/>
        <v>33242094.399999999</v>
      </c>
    </row>
    <row r="204" spans="1:28" s="10" customFormat="1" ht="93.75" customHeight="1" x14ac:dyDescent="0.25">
      <c r="A204" s="15">
        <f>IF(OR(C204=0,C204=""),"",COUNTA($C$18:C204))</f>
        <v>178</v>
      </c>
      <c r="B204" s="23" t="s">
        <v>124</v>
      </c>
      <c r="C204" s="34">
        <v>1983</v>
      </c>
      <c r="D204" s="14">
        <v>14289.7</v>
      </c>
      <c r="E204" s="14">
        <v>9625.9</v>
      </c>
      <c r="F204" s="14">
        <v>0</v>
      </c>
      <c r="G204" s="13" t="s">
        <v>1114</v>
      </c>
      <c r="H204" s="13">
        <v>5</v>
      </c>
      <c r="I204" s="13"/>
      <c r="J204" s="13"/>
      <c r="K204" s="14"/>
      <c r="L204" s="14"/>
      <c r="M204" s="14"/>
      <c r="N204" s="14"/>
      <c r="O204" s="14"/>
      <c r="P204" s="14">
        <f t="shared" si="113"/>
        <v>14500000</v>
      </c>
      <c r="Q204" s="14"/>
      <c r="R204" s="14"/>
      <c r="S204" s="14"/>
      <c r="T204" s="14"/>
      <c r="U204" s="14">
        <f t="shared" si="114"/>
        <v>685905.60000000009</v>
      </c>
      <c r="V204" s="13"/>
      <c r="W204" s="14">
        <f t="shared" si="111"/>
        <v>15185905.6</v>
      </c>
      <c r="X204" s="18" t="s">
        <v>588</v>
      </c>
      <c r="Y204" s="45">
        <v>0</v>
      </c>
      <c r="Z204" s="45">
        <v>0</v>
      </c>
      <c r="AA204" s="45">
        <v>0</v>
      </c>
      <c r="AB204" s="17">
        <f t="shared" si="112"/>
        <v>15185905.6</v>
      </c>
    </row>
    <row r="205" spans="1:28" s="10" customFormat="1" ht="93.75" customHeight="1" x14ac:dyDescent="0.25">
      <c r="A205" s="15">
        <f>IF(OR(C205=0,C205=""),"",COUNTA($C$18:C205))</f>
        <v>179</v>
      </c>
      <c r="B205" s="23" t="s">
        <v>394</v>
      </c>
      <c r="C205" s="34">
        <v>1983</v>
      </c>
      <c r="D205" s="14">
        <v>22275.5</v>
      </c>
      <c r="E205" s="14">
        <v>15285.1</v>
      </c>
      <c r="F205" s="14">
        <v>14.7</v>
      </c>
      <c r="G205" s="13" t="s">
        <v>1114</v>
      </c>
      <c r="H205" s="13">
        <v>8</v>
      </c>
      <c r="I205" s="13"/>
      <c r="J205" s="13"/>
      <c r="K205" s="14"/>
      <c r="L205" s="14"/>
      <c r="M205" s="14"/>
      <c r="N205" s="14"/>
      <c r="O205" s="14"/>
      <c r="P205" s="14">
        <f t="shared" si="113"/>
        <v>23200000</v>
      </c>
      <c r="Q205" s="14"/>
      <c r="R205" s="14"/>
      <c r="S205" s="14"/>
      <c r="T205" s="14"/>
      <c r="U205" s="14">
        <f t="shared" si="114"/>
        <v>1069224</v>
      </c>
      <c r="V205" s="13"/>
      <c r="W205" s="14">
        <f t="shared" si="111"/>
        <v>24269224</v>
      </c>
      <c r="X205" s="18" t="s">
        <v>588</v>
      </c>
      <c r="Y205" s="45">
        <v>0</v>
      </c>
      <c r="Z205" s="45">
        <v>0</v>
      </c>
      <c r="AA205" s="45">
        <v>0</v>
      </c>
      <c r="AB205" s="17">
        <f t="shared" si="112"/>
        <v>24269224</v>
      </c>
    </row>
    <row r="206" spans="1:28" s="10" customFormat="1" ht="93.75" customHeight="1" x14ac:dyDescent="0.25">
      <c r="A206" s="15">
        <f>IF(OR(C206=0,C206=""),"",COUNTA($C$18:C206))</f>
        <v>180</v>
      </c>
      <c r="B206" s="23" t="s">
        <v>395</v>
      </c>
      <c r="C206" s="34">
        <v>1983</v>
      </c>
      <c r="D206" s="14">
        <v>5585</v>
      </c>
      <c r="E206" s="14">
        <v>3937.8</v>
      </c>
      <c r="F206" s="14">
        <v>0</v>
      </c>
      <c r="G206" s="13" t="s">
        <v>1114</v>
      </c>
      <c r="H206" s="13">
        <v>2</v>
      </c>
      <c r="I206" s="13"/>
      <c r="J206" s="13"/>
      <c r="K206" s="14"/>
      <c r="L206" s="14"/>
      <c r="M206" s="14"/>
      <c r="N206" s="14"/>
      <c r="O206" s="14"/>
      <c r="P206" s="14">
        <f t="shared" si="113"/>
        <v>5800000</v>
      </c>
      <c r="Q206" s="14"/>
      <c r="R206" s="14"/>
      <c r="S206" s="14"/>
      <c r="T206" s="14"/>
      <c r="U206" s="14">
        <f t="shared" si="114"/>
        <v>268080</v>
      </c>
      <c r="V206" s="13"/>
      <c r="W206" s="14">
        <f t="shared" si="111"/>
        <v>6068080</v>
      </c>
      <c r="X206" s="18" t="s">
        <v>588</v>
      </c>
      <c r="Y206" s="45">
        <v>0</v>
      </c>
      <c r="Z206" s="45">
        <v>0</v>
      </c>
      <c r="AA206" s="45">
        <v>0</v>
      </c>
      <c r="AB206" s="17">
        <f t="shared" si="112"/>
        <v>6068080</v>
      </c>
    </row>
    <row r="207" spans="1:28" s="10" customFormat="1" ht="93.75" customHeight="1" x14ac:dyDescent="0.25">
      <c r="A207" s="15">
        <f>IF(OR(C207=0,C207=""),"",COUNTA($C$18:C207))</f>
        <v>181</v>
      </c>
      <c r="B207" s="23" t="s">
        <v>396</v>
      </c>
      <c r="C207" s="34">
        <v>1983</v>
      </c>
      <c r="D207" s="14">
        <v>5530</v>
      </c>
      <c r="E207" s="14">
        <v>3804</v>
      </c>
      <c r="F207" s="14">
        <v>0</v>
      </c>
      <c r="G207" s="13" t="s">
        <v>1114</v>
      </c>
      <c r="H207" s="13">
        <v>2</v>
      </c>
      <c r="I207" s="13"/>
      <c r="J207" s="13"/>
      <c r="K207" s="14"/>
      <c r="L207" s="14"/>
      <c r="M207" s="14"/>
      <c r="N207" s="14"/>
      <c r="O207" s="14"/>
      <c r="P207" s="14">
        <f t="shared" si="113"/>
        <v>5800000</v>
      </c>
      <c r="Q207" s="14"/>
      <c r="R207" s="14"/>
      <c r="S207" s="14"/>
      <c r="T207" s="14"/>
      <c r="U207" s="14">
        <f t="shared" si="114"/>
        <v>265440</v>
      </c>
      <c r="V207" s="14"/>
      <c r="W207" s="14">
        <f t="shared" si="111"/>
        <v>6065440</v>
      </c>
      <c r="X207" s="18" t="s">
        <v>588</v>
      </c>
      <c r="Y207" s="45">
        <v>0</v>
      </c>
      <c r="Z207" s="45">
        <v>0</v>
      </c>
      <c r="AA207" s="45">
        <v>0</v>
      </c>
      <c r="AB207" s="17">
        <f t="shared" si="112"/>
        <v>6065440</v>
      </c>
    </row>
    <row r="208" spans="1:28" s="10" customFormat="1" ht="93.75" customHeight="1" x14ac:dyDescent="0.25">
      <c r="A208" s="15">
        <f>IF(OR(C208=0,C208=""),"",COUNTA($C$18:C208))</f>
        <v>182</v>
      </c>
      <c r="B208" s="23" t="s">
        <v>410</v>
      </c>
      <c r="C208" s="23">
        <v>1984</v>
      </c>
      <c r="D208" s="14">
        <v>5366.6</v>
      </c>
      <c r="E208" s="14">
        <v>3822.6</v>
      </c>
      <c r="F208" s="14">
        <v>0</v>
      </c>
      <c r="G208" s="13" t="s">
        <v>1114</v>
      </c>
      <c r="H208" s="13">
        <v>2</v>
      </c>
      <c r="I208" s="13"/>
      <c r="J208" s="13"/>
      <c r="K208" s="14"/>
      <c r="L208" s="14"/>
      <c r="M208" s="14"/>
      <c r="N208" s="14"/>
      <c r="O208" s="14"/>
      <c r="P208" s="14">
        <f t="shared" si="113"/>
        <v>5800000</v>
      </c>
      <c r="Q208" s="14"/>
      <c r="R208" s="14"/>
      <c r="S208" s="14"/>
      <c r="T208" s="14"/>
      <c r="U208" s="14">
        <f t="shared" si="114"/>
        <v>257596.80000000002</v>
      </c>
      <c r="V208" s="13"/>
      <c r="W208" s="14">
        <f t="shared" si="111"/>
        <v>6057596.7999999998</v>
      </c>
      <c r="X208" s="18" t="s">
        <v>588</v>
      </c>
      <c r="Y208" s="45">
        <v>0</v>
      </c>
      <c r="Z208" s="45">
        <v>0</v>
      </c>
      <c r="AA208" s="45">
        <v>0</v>
      </c>
      <c r="AB208" s="17">
        <f t="shared" si="112"/>
        <v>6057596.7999999998</v>
      </c>
    </row>
    <row r="209" spans="1:28" s="10" customFormat="1" ht="93.75" customHeight="1" x14ac:dyDescent="0.25">
      <c r="A209" s="15">
        <f>IF(OR(C209=0,C209=""),"",COUNTA($C$18:C209))</f>
        <v>183</v>
      </c>
      <c r="B209" s="23" t="s">
        <v>411</v>
      </c>
      <c r="C209" s="34">
        <v>1984</v>
      </c>
      <c r="D209" s="14">
        <v>6205.7</v>
      </c>
      <c r="E209" s="14">
        <v>4869.3</v>
      </c>
      <c r="F209" s="14">
        <v>0</v>
      </c>
      <c r="G209" s="13" t="s">
        <v>1119</v>
      </c>
      <c r="H209" s="13">
        <v>1</v>
      </c>
      <c r="I209" s="13"/>
      <c r="J209" s="13">
        <v>1</v>
      </c>
      <c r="K209" s="14"/>
      <c r="L209" s="14"/>
      <c r="M209" s="14"/>
      <c r="N209" s="14"/>
      <c r="O209" s="14"/>
      <c r="P209" s="14">
        <f>3100000+3400000</f>
        <v>6500000</v>
      </c>
      <c r="Q209" s="14"/>
      <c r="R209" s="14"/>
      <c r="S209" s="14"/>
      <c r="T209" s="14"/>
      <c r="U209" s="14">
        <f>68*D209</f>
        <v>421987.6</v>
      </c>
      <c r="V209" s="13"/>
      <c r="W209" s="14">
        <f t="shared" si="111"/>
        <v>6921987.5999999996</v>
      </c>
      <c r="X209" s="18" t="s">
        <v>588</v>
      </c>
      <c r="Y209" s="45">
        <v>0</v>
      </c>
      <c r="Z209" s="45">
        <v>0</v>
      </c>
      <c r="AA209" s="45">
        <v>0</v>
      </c>
      <c r="AB209" s="17">
        <f t="shared" si="112"/>
        <v>6921987.5999999996</v>
      </c>
    </row>
    <row r="210" spans="1:28" s="10" customFormat="1" ht="93.75" customHeight="1" x14ac:dyDescent="0.25">
      <c r="A210" s="15">
        <f>IF(OR(C210=0,C210=""),"",COUNTA($C$18:C210))</f>
        <v>184</v>
      </c>
      <c r="B210" s="23" t="s">
        <v>412</v>
      </c>
      <c r="C210" s="34">
        <v>1984</v>
      </c>
      <c r="D210" s="14">
        <v>13971</v>
      </c>
      <c r="E210" s="14">
        <v>9655.1</v>
      </c>
      <c r="F210" s="14">
        <v>0</v>
      </c>
      <c r="G210" s="13" t="s">
        <v>1114</v>
      </c>
      <c r="H210" s="13">
        <v>5</v>
      </c>
      <c r="I210" s="13"/>
      <c r="J210" s="13"/>
      <c r="K210" s="14"/>
      <c r="L210" s="14"/>
      <c r="M210" s="14"/>
      <c r="N210" s="14"/>
      <c r="O210" s="14"/>
      <c r="P210" s="14">
        <f t="shared" ref="P210:P252" si="115">2900000*H210</f>
        <v>14500000</v>
      </c>
      <c r="Q210" s="14"/>
      <c r="R210" s="14"/>
      <c r="S210" s="14"/>
      <c r="T210" s="14"/>
      <c r="U210" s="14">
        <f t="shared" ref="U210:U252" si="116">48*D210</f>
        <v>670608</v>
      </c>
      <c r="V210" s="13"/>
      <c r="W210" s="14">
        <f t="shared" si="111"/>
        <v>15170608</v>
      </c>
      <c r="X210" s="18" t="s">
        <v>588</v>
      </c>
      <c r="Y210" s="45">
        <v>0</v>
      </c>
      <c r="Z210" s="45">
        <v>0</v>
      </c>
      <c r="AA210" s="45">
        <v>0</v>
      </c>
      <c r="AB210" s="17">
        <f t="shared" si="112"/>
        <v>15170608</v>
      </c>
    </row>
    <row r="211" spans="1:28" s="10" customFormat="1" ht="93.75" customHeight="1" x14ac:dyDescent="0.25">
      <c r="A211" s="15">
        <f>IF(OR(C211=0,C211=""),"",COUNTA($C$18:C211))</f>
        <v>185</v>
      </c>
      <c r="B211" s="23" t="s">
        <v>413</v>
      </c>
      <c r="C211" s="34">
        <v>1984</v>
      </c>
      <c r="D211" s="14">
        <v>4350</v>
      </c>
      <c r="E211" s="14">
        <v>3212.2</v>
      </c>
      <c r="F211" s="14">
        <v>41.2</v>
      </c>
      <c r="G211" s="13" t="s">
        <v>1114</v>
      </c>
      <c r="H211" s="13">
        <v>1</v>
      </c>
      <c r="I211" s="13"/>
      <c r="J211" s="13"/>
      <c r="K211" s="14"/>
      <c r="L211" s="14"/>
      <c r="M211" s="14"/>
      <c r="N211" s="14"/>
      <c r="O211" s="14"/>
      <c r="P211" s="14">
        <f t="shared" si="115"/>
        <v>2900000</v>
      </c>
      <c r="Q211" s="14"/>
      <c r="R211" s="14"/>
      <c r="S211" s="14"/>
      <c r="T211" s="14"/>
      <c r="U211" s="14">
        <f t="shared" si="116"/>
        <v>208800</v>
      </c>
      <c r="V211" s="13"/>
      <c r="W211" s="14">
        <f t="shared" si="111"/>
        <v>3108800</v>
      </c>
      <c r="X211" s="18" t="s">
        <v>588</v>
      </c>
      <c r="Y211" s="45">
        <v>0</v>
      </c>
      <c r="Z211" s="45">
        <v>0</v>
      </c>
      <c r="AA211" s="45">
        <v>0</v>
      </c>
      <c r="AB211" s="17">
        <f t="shared" si="112"/>
        <v>3108800</v>
      </c>
    </row>
    <row r="212" spans="1:28" s="10" customFormat="1" ht="93.75" customHeight="1" x14ac:dyDescent="0.25">
      <c r="A212" s="15">
        <f>IF(OR(C212=0,C212=""),"",COUNTA($C$18:C212))</f>
        <v>186</v>
      </c>
      <c r="B212" s="23" t="s">
        <v>414</v>
      </c>
      <c r="C212" s="34">
        <v>1984</v>
      </c>
      <c r="D212" s="14">
        <v>9934.7000000000007</v>
      </c>
      <c r="E212" s="14">
        <v>5660.9</v>
      </c>
      <c r="F212" s="14">
        <v>3542.4</v>
      </c>
      <c r="G212" s="13" t="s">
        <v>1114</v>
      </c>
      <c r="H212" s="13">
        <v>3</v>
      </c>
      <c r="I212" s="13"/>
      <c r="J212" s="13"/>
      <c r="K212" s="14"/>
      <c r="L212" s="14"/>
      <c r="M212" s="14"/>
      <c r="N212" s="14"/>
      <c r="O212" s="14"/>
      <c r="P212" s="14">
        <f t="shared" si="115"/>
        <v>8700000</v>
      </c>
      <c r="Q212" s="14"/>
      <c r="R212" s="14"/>
      <c r="S212" s="14"/>
      <c r="T212" s="14"/>
      <c r="U212" s="14">
        <f t="shared" si="116"/>
        <v>476865.60000000003</v>
      </c>
      <c r="V212" s="13"/>
      <c r="W212" s="14">
        <f t="shared" si="111"/>
        <v>9176865.5999999996</v>
      </c>
      <c r="X212" s="18" t="s">
        <v>588</v>
      </c>
      <c r="Y212" s="45">
        <v>0</v>
      </c>
      <c r="Z212" s="45">
        <v>0</v>
      </c>
      <c r="AA212" s="45">
        <v>0</v>
      </c>
      <c r="AB212" s="17">
        <f t="shared" si="112"/>
        <v>9176865.5999999996</v>
      </c>
    </row>
    <row r="213" spans="1:28" s="10" customFormat="1" ht="93.75" customHeight="1" x14ac:dyDescent="0.25">
      <c r="A213" s="15">
        <f>IF(OR(C213=0,C213=""),"",COUNTA($C$18:C213))</f>
        <v>187</v>
      </c>
      <c r="B213" s="23" t="s">
        <v>415</v>
      </c>
      <c r="C213" s="34">
        <v>1984</v>
      </c>
      <c r="D213" s="14">
        <v>3973.1</v>
      </c>
      <c r="E213" s="14">
        <v>2551.6</v>
      </c>
      <c r="F213" s="14">
        <v>0</v>
      </c>
      <c r="G213" s="13" t="s">
        <v>1114</v>
      </c>
      <c r="H213" s="13">
        <v>2</v>
      </c>
      <c r="I213" s="13"/>
      <c r="J213" s="13"/>
      <c r="K213" s="14"/>
      <c r="L213" s="14"/>
      <c r="M213" s="14"/>
      <c r="N213" s="14"/>
      <c r="O213" s="14"/>
      <c r="P213" s="14">
        <f t="shared" si="115"/>
        <v>5800000</v>
      </c>
      <c r="Q213" s="14"/>
      <c r="R213" s="14"/>
      <c r="S213" s="14"/>
      <c r="T213" s="14"/>
      <c r="U213" s="14">
        <f t="shared" si="116"/>
        <v>190708.8</v>
      </c>
      <c r="V213" s="14"/>
      <c r="W213" s="14">
        <f t="shared" si="111"/>
        <v>5990708.7999999998</v>
      </c>
      <c r="X213" s="18" t="s">
        <v>588</v>
      </c>
      <c r="Y213" s="45">
        <v>0</v>
      </c>
      <c r="Z213" s="45">
        <v>0</v>
      </c>
      <c r="AA213" s="45">
        <v>0</v>
      </c>
      <c r="AB213" s="17">
        <f t="shared" si="112"/>
        <v>5990708.7999999998</v>
      </c>
    </row>
    <row r="214" spans="1:28" s="10" customFormat="1" ht="93.75" customHeight="1" x14ac:dyDescent="0.25">
      <c r="A214" s="15">
        <f>IF(OR(C214=0,C214=""),"",COUNTA($C$18:C214))</f>
        <v>188</v>
      </c>
      <c r="B214" s="23" t="s">
        <v>416</v>
      </c>
      <c r="C214" s="34">
        <v>1984</v>
      </c>
      <c r="D214" s="14">
        <v>8642</v>
      </c>
      <c r="E214" s="14">
        <v>6938</v>
      </c>
      <c r="F214" s="14">
        <v>0</v>
      </c>
      <c r="G214" s="13" t="s">
        <v>1114</v>
      </c>
      <c r="H214" s="13">
        <v>4</v>
      </c>
      <c r="I214" s="13"/>
      <c r="J214" s="13"/>
      <c r="K214" s="14"/>
      <c r="L214" s="14"/>
      <c r="M214" s="14"/>
      <c r="N214" s="14"/>
      <c r="O214" s="14"/>
      <c r="P214" s="14">
        <f t="shared" si="115"/>
        <v>11600000</v>
      </c>
      <c r="Q214" s="14"/>
      <c r="R214" s="14"/>
      <c r="S214" s="14"/>
      <c r="T214" s="14"/>
      <c r="U214" s="14">
        <f t="shared" si="116"/>
        <v>414816</v>
      </c>
      <c r="V214" s="14"/>
      <c r="W214" s="14">
        <f t="shared" si="111"/>
        <v>12014816</v>
      </c>
      <c r="X214" s="18" t="s">
        <v>588</v>
      </c>
      <c r="Y214" s="45">
        <v>0</v>
      </c>
      <c r="Z214" s="45">
        <v>0</v>
      </c>
      <c r="AA214" s="45">
        <v>0</v>
      </c>
      <c r="AB214" s="17">
        <f t="shared" si="112"/>
        <v>12014816</v>
      </c>
    </row>
    <row r="215" spans="1:28" s="10" customFormat="1" ht="93.75" customHeight="1" x14ac:dyDescent="0.25">
      <c r="A215" s="15">
        <f>IF(OR(C215=0,C215=""),"",COUNTA($C$18:C215))</f>
        <v>189</v>
      </c>
      <c r="B215" s="23" t="s">
        <v>420</v>
      </c>
      <c r="C215" s="34">
        <v>1985</v>
      </c>
      <c r="D215" s="14">
        <v>10975.1</v>
      </c>
      <c r="E215" s="14">
        <v>7716.2</v>
      </c>
      <c r="F215" s="14">
        <v>0</v>
      </c>
      <c r="G215" s="13" t="s">
        <v>1114</v>
      </c>
      <c r="H215" s="13">
        <v>4</v>
      </c>
      <c r="I215" s="13"/>
      <c r="J215" s="13"/>
      <c r="K215" s="14"/>
      <c r="L215" s="14"/>
      <c r="M215" s="14"/>
      <c r="N215" s="14"/>
      <c r="O215" s="14"/>
      <c r="P215" s="14">
        <f t="shared" si="115"/>
        <v>11600000</v>
      </c>
      <c r="Q215" s="14"/>
      <c r="R215" s="14"/>
      <c r="S215" s="14"/>
      <c r="T215" s="14"/>
      <c r="U215" s="14">
        <f t="shared" si="116"/>
        <v>526804.80000000005</v>
      </c>
      <c r="V215" s="14"/>
      <c r="W215" s="14">
        <f t="shared" si="111"/>
        <v>12126804.800000001</v>
      </c>
      <c r="X215" s="18" t="s">
        <v>588</v>
      </c>
      <c r="Y215" s="45">
        <v>0</v>
      </c>
      <c r="Z215" s="45">
        <v>0</v>
      </c>
      <c r="AA215" s="45">
        <v>0</v>
      </c>
      <c r="AB215" s="17">
        <f t="shared" si="112"/>
        <v>12126804.800000001</v>
      </c>
    </row>
    <row r="216" spans="1:28" s="10" customFormat="1" ht="93.75" customHeight="1" x14ac:dyDescent="0.25">
      <c r="A216" s="15">
        <f>IF(OR(C216=0,C216=""),"",COUNTA($C$18:C216))</f>
        <v>190</v>
      </c>
      <c r="B216" s="23" t="s">
        <v>421</v>
      </c>
      <c r="C216" s="34">
        <v>1985</v>
      </c>
      <c r="D216" s="14">
        <v>4117.8</v>
      </c>
      <c r="E216" s="14">
        <v>3976.2</v>
      </c>
      <c r="F216" s="14">
        <v>141.60000000000036</v>
      </c>
      <c r="G216" s="13" t="s">
        <v>1114</v>
      </c>
      <c r="H216" s="13">
        <v>1</v>
      </c>
      <c r="I216" s="13"/>
      <c r="J216" s="13"/>
      <c r="K216" s="14"/>
      <c r="L216" s="14"/>
      <c r="M216" s="14"/>
      <c r="N216" s="14"/>
      <c r="O216" s="14"/>
      <c r="P216" s="14">
        <f t="shared" si="115"/>
        <v>2900000</v>
      </c>
      <c r="Q216" s="14"/>
      <c r="R216" s="14"/>
      <c r="S216" s="14"/>
      <c r="T216" s="14"/>
      <c r="U216" s="14">
        <f t="shared" si="116"/>
        <v>197654.40000000002</v>
      </c>
      <c r="V216" s="13"/>
      <c r="W216" s="14">
        <f t="shared" si="111"/>
        <v>3097654.4</v>
      </c>
      <c r="X216" s="18" t="s">
        <v>588</v>
      </c>
      <c r="Y216" s="45">
        <v>0</v>
      </c>
      <c r="Z216" s="45">
        <v>0</v>
      </c>
      <c r="AA216" s="45">
        <v>0</v>
      </c>
      <c r="AB216" s="17">
        <f t="shared" si="112"/>
        <v>3097654.4</v>
      </c>
    </row>
    <row r="217" spans="1:28" s="10" customFormat="1" ht="93.75" customHeight="1" x14ac:dyDescent="0.25">
      <c r="A217" s="15">
        <f>IF(OR(C217=0,C217=""),"",COUNTA($C$18:C217))</f>
        <v>191</v>
      </c>
      <c r="B217" s="23" t="s">
        <v>422</v>
      </c>
      <c r="C217" s="34">
        <v>1985</v>
      </c>
      <c r="D217" s="14">
        <v>10289</v>
      </c>
      <c r="E217" s="14">
        <v>7864.6</v>
      </c>
      <c r="F217" s="14">
        <v>56.5</v>
      </c>
      <c r="G217" s="13" t="s">
        <v>1114</v>
      </c>
      <c r="H217" s="13">
        <v>4</v>
      </c>
      <c r="I217" s="13"/>
      <c r="J217" s="13"/>
      <c r="K217" s="14"/>
      <c r="L217" s="14"/>
      <c r="M217" s="14"/>
      <c r="N217" s="14"/>
      <c r="O217" s="14"/>
      <c r="P217" s="14">
        <f t="shared" si="115"/>
        <v>11600000</v>
      </c>
      <c r="Q217" s="14"/>
      <c r="R217" s="14"/>
      <c r="S217" s="14"/>
      <c r="T217" s="14"/>
      <c r="U217" s="14">
        <f t="shared" si="116"/>
        <v>493872</v>
      </c>
      <c r="V217" s="13"/>
      <c r="W217" s="14">
        <f t="shared" si="111"/>
        <v>12093872</v>
      </c>
      <c r="X217" s="18" t="s">
        <v>588</v>
      </c>
      <c r="Y217" s="45">
        <v>0</v>
      </c>
      <c r="Z217" s="45">
        <v>0</v>
      </c>
      <c r="AA217" s="45">
        <v>0</v>
      </c>
      <c r="AB217" s="17">
        <f t="shared" si="112"/>
        <v>12093872</v>
      </c>
    </row>
    <row r="218" spans="1:28" s="10" customFormat="1" ht="93.75" customHeight="1" x14ac:dyDescent="0.25">
      <c r="A218" s="15">
        <f>IF(OR(C218=0,C218=""),"",COUNTA($C$18:C218))</f>
        <v>192</v>
      </c>
      <c r="B218" s="23" t="s">
        <v>423</v>
      </c>
      <c r="C218" s="34">
        <v>1985</v>
      </c>
      <c r="D218" s="14">
        <v>7343.1</v>
      </c>
      <c r="E218" s="14">
        <v>5741.1</v>
      </c>
      <c r="F218" s="14">
        <v>1602</v>
      </c>
      <c r="G218" s="13" t="s">
        <v>1114</v>
      </c>
      <c r="H218" s="13">
        <v>3</v>
      </c>
      <c r="I218" s="13"/>
      <c r="J218" s="13"/>
      <c r="K218" s="14"/>
      <c r="L218" s="14"/>
      <c r="M218" s="14"/>
      <c r="N218" s="14"/>
      <c r="O218" s="14"/>
      <c r="P218" s="14">
        <f t="shared" si="115"/>
        <v>8700000</v>
      </c>
      <c r="Q218" s="14"/>
      <c r="R218" s="14"/>
      <c r="S218" s="14"/>
      <c r="T218" s="14"/>
      <c r="U218" s="14">
        <f t="shared" si="116"/>
        <v>352468.80000000005</v>
      </c>
      <c r="V218" s="14"/>
      <c r="W218" s="14">
        <f t="shared" si="111"/>
        <v>9052468.8000000007</v>
      </c>
      <c r="X218" s="18" t="s">
        <v>588</v>
      </c>
      <c r="Y218" s="45">
        <v>0</v>
      </c>
      <c r="Z218" s="45">
        <v>0</v>
      </c>
      <c r="AA218" s="45">
        <v>0</v>
      </c>
      <c r="AB218" s="17">
        <f t="shared" si="112"/>
        <v>9052468.8000000007</v>
      </c>
    </row>
    <row r="219" spans="1:28" s="10" customFormat="1" ht="93.75" customHeight="1" x14ac:dyDescent="0.25">
      <c r="A219" s="15">
        <f>IF(OR(C219=0,C219=""),"",COUNTA($C$18:C219))</f>
        <v>193</v>
      </c>
      <c r="B219" s="23" t="s">
        <v>424</v>
      </c>
      <c r="C219" s="34">
        <v>1985</v>
      </c>
      <c r="D219" s="14">
        <v>5751.5</v>
      </c>
      <c r="E219" s="14">
        <v>5485.5</v>
      </c>
      <c r="F219" s="14">
        <v>0</v>
      </c>
      <c r="G219" s="13" t="s">
        <v>1114</v>
      </c>
      <c r="H219" s="13">
        <v>3</v>
      </c>
      <c r="I219" s="13"/>
      <c r="J219" s="13"/>
      <c r="K219" s="14"/>
      <c r="L219" s="14"/>
      <c r="M219" s="14"/>
      <c r="N219" s="14"/>
      <c r="O219" s="14"/>
      <c r="P219" s="14">
        <f t="shared" si="115"/>
        <v>8700000</v>
      </c>
      <c r="Q219" s="14"/>
      <c r="R219" s="14"/>
      <c r="S219" s="14"/>
      <c r="T219" s="14"/>
      <c r="U219" s="14">
        <f t="shared" si="116"/>
        <v>276072</v>
      </c>
      <c r="V219" s="14"/>
      <c r="W219" s="14">
        <f t="shared" si="111"/>
        <v>8976072</v>
      </c>
      <c r="X219" s="18" t="s">
        <v>588</v>
      </c>
      <c r="Y219" s="45">
        <v>0</v>
      </c>
      <c r="Z219" s="45">
        <v>0</v>
      </c>
      <c r="AA219" s="45">
        <v>0</v>
      </c>
      <c r="AB219" s="17">
        <f t="shared" si="112"/>
        <v>8976072</v>
      </c>
    </row>
    <row r="220" spans="1:28" s="10" customFormat="1" ht="93.75" customHeight="1" x14ac:dyDescent="0.25">
      <c r="A220" s="15">
        <f>IF(OR(C220=0,C220=""),"",COUNTA($C$18:C220))</f>
        <v>194</v>
      </c>
      <c r="B220" s="23" t="s">
        <v>425</v>
      </c>
      <c r="C220" s="34">
        <v>1985</v>
      </c>
      <c r="D220" s="14">
        <v>30829.599999999999</v>
      </c>
      <c r="E220" s="14">
        <v>24744</v>
      </c>
      <c r="F220" s="14">
        <v>191.1</v>
      </c>
      <c r="G220" s="13" t="s">
        <v>1114</v>
      </c>
      <c r="H220" s="13">
        <v>13</v>
      </c>
      <c r="I220" s="13"/>
      <c r="J220" s="13"/>
      <c r="K220" s="14"/>
      <c r="L220" s="14"/>
      <c r="M220" s="14"/>
      <c r="N220" s="14"/>
      <c r="O220" s="14"/>
      <c r="P220" s="14">
        <f t="shared" si="115"/>
        <v>37700000</v>
      </c>
      <c r="Q220" s="14"/>
      <c r="R220" s="14"/>
      <c r="S220" s="14"/>
      <c r="T220" s="14"/>
      <c r="U220" s="14">
        <f t="shared" si="116"/>
        <v>1479820.7999999998</v>
      </c>
      <c r="V220" s="14"/>
      <c r="W220" s="14">
        <f t="shared" si="111"/>
        <v>39179820.799999997</v>
      </c>
      <c r="X220" s="18" t="s">
        <v>588</v>
      </c>
      <c r="Y220" s="45">
        <v>0</v>
      </c>
      <c r="Z220" s="45">
        <v>0</v>
      </c>
      <c r="AA220" s="45">
        <v>0</v>
      </c>
      <c r="AB220" s="17">
        <f t="shared" si="112"/>
        <v>39179820.799999997</v>
      </c>
    </row>
    <row r="221" spans="1:28" s="10" customFormat="1" ht="93.75" customHeight="1" x14ac:dyDescent="0.25">
      <c r="A221" s="15">
        <f>IF(OR(C221=0,C221=""),"",COUNTA($C$18:C221))</f>
        <v>195</v>
      </c>
      <c r="B221" s="23" t="s">
        <v>426</v>
      </c>
      <c r="C221" s="34">
        <v>1985</v>
      </c>
      <c r="D221" s="14">
        <v>8307.6</v>
      </c>
      <c r="E221" s="14">
        <v>5718.6</v>
      </c>
      <c r="F221" s="14">
        <v>0</v>
      </c>
      <c r="G221" s="13" t="s">
        <v>1114</v>
      </c>
      <c r="H221" s="13">
        <v>3</v>
      </c>
      <c r="I221" s="13"/>
      <c r="J221" s="13"/>
      <c r="K221" s="14"/>
      <c r="L221" s="14"/>
      <c r="M221" s="14"/>
      <c r="N221" s="14"/>
      <c r="O221" s="14"/>
      <c r="P221" s="14">
        <f t="shared" si="115"/>
        <v>8700000</v>
      </c>
      <c r="Q221" s="14"/>
      <c r="R221" s="14"/>
      <c r="S221" s="14"/>
      <c r="T221" s="14"/>
      <c r="U221" s="14">
        <f t="shared" si="116"/>
        <v>398764.80000000005</v>
      </c>
      <c r="V221" s="14"/>
      <c r="W221" s="14">
        <f t="shared" si="111"/>
        <v>9098764.8000000007</v>
      </c>
      <c r="X221" s="18" t="s">
        <v>588</v>
      </c>
      <c r="Y221" s="45">
        <v>0</v>
      </c>
      <c r="Z221" s="45">
        <v>0</v>
      </c>
      <c r="AA221" s="45">
        <v>0</v>
      </c>
      <c r="AB221" s="17">
        <f t="shared" si="112"/>
        <v>9098764.8000000007</v>
      </c>
    </row>
    <row r="222" spans="1:28" s="10" customFormat="1" ht="93.75" customHeight="1" x14ac:dyDescent="0.25">
      <c r="A222" s="15">
        <f>IF(OR(C222=0,C222=""),"",COUNTA($C$18:C222))</f>
        <v>196</v>
      </c>
      <c r="B222" s="23" t="s">
        <v>435</v>
      </c>
      <c r="C222" s="34">
        <v>1986</v>
      </c>
      <c r="D222" s="14">
        <v>31859.9</v>
      </c>
      <c r="E222" s="14">
        <v>20234.8</v>
      </c>
      <c r="F222" s="14">
        <v>1689.2</v>
      </c>
      <c r="G222" s="13" t="s">
        <v>1114</v>
      </c>
      <c r="H222" s="13">
        <v>11</v>
      </c>
      <c r="I222" s="13"/>
      <c r="J222" s="13"/>
      <c r="K222" s="14"/>
      <c r="L222" s="14"/>
      <c r="M222" s="14"/>
      <c r="N222" s="14"/>
      <c r="O222" s="14"/>
      <c r="P222" s="14">
        <f t="shared" si="115"/>
        <v>31900000</v>
      </c>
      <c r="Q222" s="14"/>
      <c r="R222" s="14"/>
      <c r="S222" s="14"/>
      <c r="T222" s="14"/>
      <c r="U222" s="14">
        <f t="shared" si="116"/>
        <v>1529275.2000000002</v>
      </c>
      <c r="V222" s="14"/>
      <c r="W222" s="14">
        <f t="shared" si="111"/>
        <v>33429275.199999999</v>
      </c>
      <c r="X222" s="18" t="s">
        <v>588</v>
      </c>
      <c r="Y222" s="45">
        <v>0</v>
      </c>
      <c r="Z222" s="45">
        <v>0</v>
      </c>
      <c r="AA222" s="45">
        <v>0</v>
      </c>
      <c r="AB222" s="17">
        <f t="shared" si="112"/>
        <v>33429275.199999999</v>
      </c>
    </row>
    <row r="223" spans="1:28" s="10" customFormat="1" ht="93.75" customHeight="1" x14ac:dyDescent="0.25">
      <c r="A223" s="15">
        <f>IF(OR(C223=0,C223=""),"",COUNTA($C$18:C223))</f>
        <v>197</v>
      </c>
      <c r="B223" s="23" t="s">
        <v>436</v>
      </c>
      <c r="C223" s="34">
        <v>1986</v>
      </c>
      <c r="D223" s="14">
        <v>8330.2000000000007</v>
      </c>
      <c r="E223" s="14">
        <v>5651.1</v>
      </c>
      <c r="F223" s="14">
        <v>30.5</v>
      </c>
      <c r="G223" s="13" t="s">
        <v>1114</v>
      </c>
      <c r="H223" s="13">
        <v>3</v>
      </c>
      <c r="I223" s="13"/>
      <c r="J223" s="13"/>
      <c r="K223" s="14"/>
      <c r="L223" s="14"/>
      <c r="M223" s="14"/>
      <c r="N223" s="14"/>
      <c r="O223" s="14"/>
      <c r="P223" s="14">
        <f t="shared" si="115"/>
        <v>8700000</v>
      </c>
      <c r="Q223" s="14"/>
      <c r="R223" s="14"/>
      <c r="S223" s="14"/>
      <c r="T223" s="14"/>
      <c r="U223" s="14">
        <f t="shared" si="116"/>
        <v>399849.60000000003</v>
      </c>
      <c r="V223" s="14"/>
      <c r="W223" s="14">
        <f t="shared" si="111"/>
        <v>9099849.5999999996</v>
      </c>
      <c r="X223" s="18" t="s">
        <v>588</v>
      </c>
      <c r="Y223" s="45">
        <v>0</v>
      </c>
      <c r="Z223" s="45">
        <v>0</v>
      </c>
      <c r="AA223" s="45">
        <v>0</v>
      </c>
      <c r="AB223" s="17">
        <f t="shared" si="112"/>
        <v>9099849.5999999996</v>
      </c>
    </row>
    <row r="224" spans="1:28" s="10" customFormat="1" ht="93.75" customHeight="1" x14ac:dyDescent="0.25">
      <c r="A224" s="15">
        <f>IF(OR(C224=0,C224=""),"",COUNTA($C$18:C224))</f>
        <v>198</v>
      </c>
      <c r="B224" s="23" t="s">
        <v>437</v>
      </c>
      <c r="C224" s="34">
        <v>1986</v>
      </c>
      <c r="D224" s="14">
        <v>9957.5</v>
      </c>
      <c r="E224" s="14">
        <v>7422.6</v>
      </c>
      <c r="F224" s="14">
        <v>0</v>
      </c>
      <c r="G224" s="13" t="s">
        <v>1114</v>
      </c>
      <c r="H224" s="13">
        <v>4</v>
      </c>
      <c r="I224" s="13"/>
      <c r="J224" s="13"/>
      <c r="K224" s="14"/>
      <c r="L224" s="14"/>
      <c r="M224" s="14"/>
      <c r="N224" s="14"/>
      <c r="O224" s="14"/>
      <c r="P224" s="14">
        <f t="shared" si="115"/>
        <v>11600000</v>
      </c>
      <c r="Q224" s="14"/>
      <c r="R224" s="14"/>
      <c r="S224" s="14"/>
      <c r="T224" s="14"/>
      <c r="U224" s="14">
        <f t="shared" si="116"/>
        <v>477960</v>
      </c>
      <c r="V224" s="14"/>
      <c r="W224" s="14">
        <f t="shared" si="111"/>
        <v>12077960</v>
      </c>
      <c r="X224" s="18" t="s">
        <v>588</v>
      </c>
      <c r="Y224" s="45">
        <v>0</v>
      </c>
      <c r="Z224" s="45">
        <v>0</v>
      </c>
      <c r="AA224" s="45">
        <v>0</v>
      </c>
      <c r="AB224" s="17">
        <f t="shared" si="112"/>
        <v>12077960</v>
      </c>
    </row>
    <row r="225" spans="1:28" s="10" customFormat="1" ht="93.75" customHeight="1" x14ac:dyDescent="0.25">
      <c r="A225" s="15">
        <f>IF(OR(C225=0,C225=""),"",COUNTA($C$18:C225))</f>
        <v>199</v>
      </c>
      <c r="B225" s="23" t="s">
        <v>438</v>
      </c>
      <c r="C225" s="34">
        <v>1986</v>
      </c>
      <c r="D225" s="14">
        <v>4619.8</v>
      </c>
      <c r="E225" s="14">
        <v>3232.3</v>
      </c>
      <c r="F225" s="14">
        <v>0</v>
      </c>
      <c r="G225" s="13" t="s">
        <v>1114</v>
      </c>
      <c r="H225" s="13">
        <v>1</v>
      </c>
      <c r="I225" s="13"/>
      <c r="J225" s="13"/>
      <c r="K225" s="14"/>
      <c r="L225" s="14"/>
      <c r="M225" s="14"/>
      <c r="N225" s="14"/>
      <c r="O225" s="14"/>
      <c r="P225" s="14">
        <f t="shared" si="115"/>
        <v>2900000</v>
      </c>
      <c r="Q225" s="14"/>
      <c r="R225" s="14"/>
      <c r="S225" s="14"/>
      <c r="T225" s="14"/>
      <c r="U225" s="14">
        <f t="shared" si="116"/>
        <v>221750.40000000002</v>
      </c>
      <c r="V225" s="14"/>
      <c r="W225" s="14">
        <f t="shared" si="111"/>
        <v>3121750.4</v>
      </c>
      <c r="X225" s="18" t="s">
        <v>588</v>
      </c>
      <c r="Y225" s="45">
        <v>0</v>
      </c>
      <c r="Z225" s="45">
        <v>0</v>
      </c>
      <c r="AA225" s="45">
        <v>0</v>
      </c>
      <c r="AB225" s="17">
        <f t="shared" si="112"/>
        <v>3121750.4</v>
      </c>
    </row>
    <row r="226" spans="1:28" s="10" customFormat="1" ht="93.75" customHeight="1" x14ac:dyDescent="0.25">
      <c r="A226" s="15">
        <f>IF(OR(C226=0,C226=""),"",COUNTA($C$18:C226))</f>
        <v>200</v>
      </c>
      <c r="B226" s="30" t="s">
        <v>439</v>
      </c>
      <c r="C226" s="42">
        <v>1986</v>
      </c>
      <c r="D226" s="14">
        <v>5127.5</v>
      </c>
      <c r="E226" s="14">
        <v>3630.8</v>
      </c>
      <c r="F226" s="14">
        <v>86</v>
      </c>
      <c r="G226" s="13" t="s">
        <v>1114</v>
      </c>
      <c r="H226" s="13">
        <v>1</v>
      </c>
      <c r="I226" s="13"/>
      <c r="J226" s="13"/>
      <c r="K226" s="14"/>
      <c r="L226" s="14"/>
      <c r="M226" s="14"/>
      <c r="N226" s="14"/>
      <c r="O226" s="14"/>
      <c r="P226" s="14">
        <f t="shared" si="115"/>
        <v>2900000</v>
      </c>
      <c r="Q226" s="14"/>
      <c r="R226" s="14"/>
      <c r="S226" s="14"/>
      <c r="T226" s="14"/>
      <c r="U226" s="14">
        <f t="shared" si="116"/>
        <v>246120</v>
      </c>
      <c r="V226" s="14"/>
      <c r="W226" s="14">
        <f t="shared" si="111"/>
        <v>3146120</v>
      </c>
      <c r="X226" s="18" t="s">
        <v>588</v>
      </c>
      <c r="Y226" s="45">
        <v>0</v>
      </c>
      <c r="Z226" s="45">
        <v>0</v>
      </c>
      <c r="AA226" s="45">
        <v>0</v>
      </c>
      <c r="AB226" s="17">
        <f t="shared" si="112"/>
        <v>3146120</v>
      </c>
    </row>
    <row r="227" spans="1:28" s="10" customFormat="1" ht="93.75" customHeight="1" x14ac:dyDescent="0.8">
      <c r="A227" s="15">
        <f>IF(OR(C227=0,C227=""),"",COUNTA($C$18:C227))</f>
        <v>201</v>
      </c>
      <c r="B227" s="30" t="s">
        <v>440</v>
      </c>
      <c r="C227" s="41">
        <v>1986</v>
      </c>
      <c r="D227" s="14">
        <v>4411.8</v>
      </c>
      <c r="E227" s="27">
        <v>3753.6</v>
      </c>
      <c r="F227" s="14">
        <v>0</v>
      </c>
      <c r="G227" s="13" t="s">
        <v>1114</v>
      </c>
      <c r="H227" s="13">
        <v>2</v>
      </c>
      <c r="I227" s="13"/>
      <c r="J227" s="13"/>
      <c r="K227" s="14"/>
      <c r="L227" s="14"/>
      <c r="M227" s="14"/>
      <c r="N227" s="14"/>
      <c r="O227" s="14"/>
      <c r="P227" s="14">
        <f t="shared" si="115"/>
        <v>5800000</v>
      </c>
      <c r="Q227" s="14"/>
      <c r="R227" s="14"/>
      <c r="S227" s="14"/>
      <c r="T227" s="14"/>
      <c r="U227" s="14">
        <f t="shared" si="116"/>
        <v>211766.40000000002</v>
      </c>
      <c r="V227" s="14"/>
      <c r="W227" s="14">
        <f t="shared" si="111"/>
        <v>6011766.4000000004</v>
      </c>
      <c r="X227" s="18" t="s">
        <v>588</v>
      </c>
      <c r="Y227" s="45">
        <v>0</v>
      </c>
      <c r="Z227" s="45">
        <v>0</v>
      </c>
      <c r="AA227" s="45">
        <v>0</v>
      </c>
      <c r="AB227" s="17">
        <f t="shared" si="112"/>
        <v>6011766.4000000004</v>
      </c>
    </row>
    <row r="228" spans="1:28" s="10" customFormat="1" ht="93.75" customHeight="1" x14ac:dyDescent="0.8">
      <c r="A228" s="15">
        <f>IF(OR(C228=0,C228=""),"",COUNTA($C$18:C228))</f>
        <v>202</v>
      </c>
      <c r="B228" s="30" t="s">
        <v>441</v>
      </c>
      <c r="C228" s="41">
        <v>1986</v>
      </c>
      <c r="D228" s="27">
        <v>29072.2</v>
      </c>
      <c r="E228" s="27">
        <v>24430.400000000001</v>
      </c>
      <c r="F228" s="27">
        <v>259.3</v>
      </c>
      <c r="G228" s="13" t="s">
        <v>1114</v>
      </c>
      <c r="H228" s="13">
        <v>13</v>
      </c>
      <c r="I228" s="13"/>
      <c r="J228" s="13"/>
      <c r="K228" s="14"/>
      <c r="L228" s="14"/>
      <c r="M228" s="14"/>
      <c r="N228" s="14"/>
      <c r="O228" s="14"/>
      <c r="P228" s="14">
        <f t="shared" si="115"/>
        <v>37700000</v>
      </c>
      <c r="Q228" s="14"/>
      <c r="R228" s="14"/>
      <c r="S228" s="14"/>
      <c r="T228" s="14"/>
      <c r="U228" s="14">
        <f t="shared" si="116"/>
        <v>1395465.6</v>
      </c>
      <c r="V228" s="14"/>
      <c r="W228" s="14">
        <f t="shared" si="111"/>
        <v>39095465.600000001</v>
      </c>
      <c r="X228" s="18" t="s">
        <v>588</v>
      </c>
      <c r="Y228" s="45">
        <v>0</v>
      </c>
      <c r="Z228" s="45">
        <v>0</v>
      </c>
      <c r="AA228" s="45">
        <v>0</v>
      </c>
      <c r="AB228" s="17">
        <f t="shared" si="112"/>
        <v>39095465.600000001</v>
      </c>
    </row>
    <row r="229" spans="1:28" s="10" customFormat="1" ht="93.75" customHeight="1" x14ac:dyDescent="0.25">
      <c r="A229" s="15">
        <f>IF(OR(C229=0,C229=""),"",COUNTA($C$18:C229))</f>
        <v>203</v>
      </c>
      <c r="B229" s="23" t="s">
        <v>442</v>
      </c>
      <c r="C229" s="34">
        <v>1986</v>
      </c>
      <c r="D229" s="14">
        <v>7615.8</v>
      </c>
      <c r="E229" s="14">
        <v>5711.8</v>
      </c>
      <c r="F229" s="14">
        <v>0</v>
      </c>
      <c r="G229" s="13" t="s">
        <v>1114</v>
      </c>
      <c r="H229" s="13">
        <v>3</v>
      </c>
      <c r="I229" s="13"/>
      <c r="J229" s="13"/>
      <c r="K229" s="14"/>
      <c r="L229" s="14"/>
      <c r="M229" s="14"/>
      <c r="N229" s="14"/>
      <c r="O229" s="14"/>
      <c r="P229" s="14">
        <f t="shared" si="115"/>
        <v>8700000</v>
      </c>
      <c r="Q229" s="14"/>
      <c r="R229" s="14"/>
      <c r="S229" s="14"/>
      <c r="T229" s="14"/>
      <c r="U229" s="14">
        <f t="shared" si="116"/>
        <v>365558.4</v>
      </c>
      <c r="V229" s="14"/>
      <c r="W229" s="14">
        <f t="shared" si="111"/>
        <v>9065558.4000000004</v>
      </c>
      <c r="X229" s="18" t="s">
        <v>588</v>
      </c>
      <c r="Y229" s="45">
        <v>0</v>
      </c>
      <c r="Z229" s="45">
        <v>0</v>
      </c>
      <c r="AA229" s="45">
        <v>0</v>
      </c>
      <c r="AB229" s="17">
        <f t="shared" si="112"/>
        <v>9065558.4000000004</v>
      </c>
    </row>
    <row r="230" spans="1:28" s="10" customFormat="1" ht="93.75" customHeight="1" x14ac:dyDescent="0.25">
      <c r="A230" s="15">
        <f>IF(OR(C230=0,C230=""),"",COUNTA($C$18:C230))</f>
        <v>204</v>
      </c>
      <c r="B230" s="23" t="s">
        <v>443</v>
      </c>
      <c r="C230" s="34">
        <v>1986</v>
      </c>
      <c r="D230" s="14">
        <v>7583.6</v>
      </c>
      <c r="E230" s="14">
        <v>5646.5</v>
      </c>
      <c r="F230" s="14">
        <v>316.3</v>
      </c>
      <c r="G230" s="13" t="s">
        <v>1114</v>
      </c>
      <c r="H230" s="13">
        <v>3</v>
      </c>
      <c r="I230" s="13"/>
      <c r="J230" s="13"/>
      <c r="K230" s="14"/>
      <c r="L230" s="14"/>
      <c r="M230" s="14"/>
      <c r="N230" s="14"/>
      <c r="O230" s="14"/>
      <c r="P230" s="14">
        <f t="shared" si="115"/>
        <v>8700000</v>
      </c>
      <c r="Q230" s="14"/>
      <c r="R230" s="14"/>
      <c r="S230" s="14"/>
      <c r="T230" s="14"/>
      <c r="U230" s="14">
        <f t="shared" si="116"/>
        <v>364012.80000000005</v>
      </c>
      <c r="V230" s="14"/>
      <c r="W230" s="14">
        <f t="shared" si="111"/>
        <v>9064012.8000000007</v>
      </c>
      <c r="X230" s="18" t="s">
        <v>588</v>
      </c>
      <c r="Y230" s="45">
        <v>0</v>
      </c>
      <c r="Z230" s="45">
        <v>0</v>
      </c>
      <c r="AA230" s="45">
        <v>0</v>
      </c>
      <c r="AB230" s="17">
        <f t="shared" si="112"/>
        <v>9064012.8000000007</v>
      </c>
    </row>
    <row r="231" spans="1:28" s="10" customFormat="1" ht="93.75" customHeight="1" x14ac:dyDescent="0.25">
      <c r="A231" s="15">
        <f>IF(OR(C231=0,C231=""),"",COUNTA($C$18:C231))</f>
        <v>205</v>
      </c>
      <c r="B231" s="23" t="s">
        <v>451</v>
      </c>
      <c r="C231" s="34">
        <v>1987</v>
      </c>
      <c r="D231" s="14">
        <v>13933.1</v>
      </c>
      <c r="E231" s="14">
        <v>11512.5</v>
      </c>
      <c r="F231" s="14">
        <v>0</v>
      </c>
      <c r="G231" s="13" t="s">
        <v>1114</v>
      </c>
      <c r="H231" s="13">
        <v>6</v>
      </c>
      <c r="I231" s="13"/>
      <c r="J231" s="13"/>
      <c r="K231" s="14"/>
      <c r="L231" s="14"/>
      <c r="M231" s="14"/>
      <c r="N231" s="14"/>
      <c r="O231" s="14"/>
      <c r="P231" s="14">
        <f t="shared" si="115"/>
        <v>17400000</v>
      </c>
      <c r="Q231" s="14"/>
      <c r="R231" s="14"/>
      <c r="S231" s="14"/>
      <c r="T231" s="14"/>
      <c r="U231" s="14">
        <f t="shared" si="116"/>
        <v>668788.80000000005</v>
      </c>
      <c r="V231" s="13"/>
      <c r="W231" s="14">
        <f t="shared" si="111"/>
        <v>18068788.800000001</v>
      </c>
      <c r="X231" s="18" t="s">
        <v>588</v>
      </c>
      <c r="Y231" s="45">
        <v>0</v>
      </c>
      <c r="Z231" s="45">
        <v>0</v>
      </c>
      <c r="AA231" s="45">
        <v>0</v>
      </c>
      <c r="AB231" s="17">
        <f t="shared" si="112"/>
        <v>18068788.800000001</v>
      </c>
    </row>
    <row r="232" spans="1:28" s="10" customFormat="1" ht="93.75" customHeight="1" x14ac:dyDescent="0.25">
      <c r="A232" s="15">
        <f>IF(OR(C232=0,C232=""),"",COUNTA($C$18:C232))</f>
        <v>206</v>
      </c>
      <c r="B232" s="23" t="s">
        <v>452</v>
      </c>
      <c r="C232" s="34">
        <v>1987</v>
      </c>
      <c r="D232" s="14">
        <v>9913.2999999999993</v>
      </c>
      <c r="E232" s="14">
        <v>7680.3</v>
      </c>
      <c r="F232" s="14">
        <v>0</v>
      </c>
      <c r="G232" s="13" t="s">
        <v>1114</v>
      </c>
      <c r="H232" s="13">
        <v>4</v>
      </c>
      <c r="I232" s="13"/>
      <c r="J232" s="13"/>
      <c r="K232" s="14"/>
      <c r="L232" s="14"/>
      <c r="M232" s="14"/>
      <c r="N232" s="14"/>
      <c r="O232" s="14"/>
      <c r="P232" s="14">
        <f t="shared" si="115"/>
        <v>11600000</v>
      </c>
      <c r="Q232" s="14"/>
      <c r="R232" s="14"/>
      <c r="S232" s="14"/>
      <c r="T232" s="14"/>
      <c r="U232" s="14">
        <f t="shared" si="116"/>
        <v>475838.39999999997</v>
      </c>
      <c r="V232" s="14"/>
      <c r="W232" s="14">
        <f t="shared" si="111"/>
        <v>12075838.4</v>
      </c>
      <c r="X232" s="18" t="s">
        <v>588</v>
      </c>
      <c r="Y232" s="45">
        <v>0</v>
      </c>
      <c r="Z232" s="45">
        <v>0</v>
      </c>
      <c r="AA232" s="45">
        <v>0</v>
      </c>
      <c r="AB232" s="17">
        <f t="shared" si="112"/>
        <v>12075838.4</v>
      </c>
    </row>
    <row r="233" spans="1:28" s="10" customFormat="1" ht="93.75" customHeight="1" x14ac:dyDescent="0.25">
      <c r="A233" s="15">
        <f>IF(OR(C233=0,C233=""),"",COUNTA($C$18:C233))</f>
        <v>207</v>
      </c>
      <c r="B233" s="23" t="s">
        <v>456</v>
      </c>
      <c r="C233" s="34">
        <v>1988</v>
      </c>
      <c r="D233" s="14">
        <v>11484.3</v>
      </c>
      <c r="E233" s="14">
        <v>7781</v>
      </c>
      <c r="F233" s="14">
        <v>0</v>
      </c>
      <c r="G233" s="13" t="s">
        <v>1114</v>
      </c>
      <c r="H233" s="13">
        <v>4</v>
      </c>
      <c r="I233" s="13"/>
      <c r="J233" s="13"/>
      <c r="K233" s="14"/>
      <c r="L233" s="14"/>
      <c r="M233" s="14"/>
      <c r="N233" s="14"/>
      <c r="O233" s="14"/>
      <c r="P233" s="14">
        <f t="shared" si="115"/>
        <v>11600000</v>
      </c>
      <c r="Q233" s="14"/>
      <c r="R233" s="14"/>
      <c r="S233" s="14"/>
      <c r="T233" s="14"/>
      <c r="U233" s="14">
        <f t="shared" si="116"/>
        <v>551246.39999999991</v>
      </c>
      <c r="V233" s="13"/>
      <c r="W233" s="14">
        <f t="shared" si="111"/>
        <v>12151246.4</v>
      </c>
      <c r="X233" s="18" t="s">
        <v>588</v>
      </c>
      <c r="Y233" s="45">
        <v>0</v>
      </c>
      <c r="Z233" s="45">
        <v>0</v>
      </c>
      <c r="AA233" s="45">
        <v>0</v>
      </c>
      <c r="AB233" s="17">
        <f t="shared" si="112"/>
        <v>12151246.4</v>
      </c>
    </row>
    <row r="234" spans="1:28" s="10" customFormat="1" ht="93.75" customHeight="1" x14ac:dyDescent="0.25">
      <c r="A234" s="15">
        <f>IF(OR(C234=0,C234=""),"",COUNTA($C$18:C234))</f>
        <v>208</v>
      </c>
      <c r="B234" s="23" t="s">
        <v>457</v>
      </c>
      <c r="C234" s="34">
        <v>1988</v>
      </c>
      <c r="D234" s="14">
        <v>8583.4</v>
      </c>
      <c r="E234" s="14">
        <v>5725</v>
      </c>
      <c r="F234" s="14">
        <v>0</v>
      </c>
      <c r="G234" s="13" t="s">
        <v>1114</v>
      </c>
      <c r="H234" s="13">
        <v>3</v>
      </c>
      <c r="I234" s="13"/>
      <c r="J234" s="13"/>
      <c r="K234" s="14"/>
      <c r="L234" s="14"/>
      <c r="M234" s="14"/>
      <c r="N234" s="14"/>
      <c r="O234" s="14"/>
      <c r="P234" s="14">
        <f t="shared" si="115"/>
        <v>8700000</v>
      </c>
      <c r="Q234" s="14"/>
      <c r="R234" s="14"/>
      <c r="S234" s="14"/>
      <c r="T234" s="14"/>
      <c r="U234" s="14">
        <f t="shared" si="116"/>
        <v>412003.19999999995</v>
      </c>
      <c r="V234" s="13"/>
      <c r="W234" s="14">
        <f t="shared" si="111"/>
        <v>9112003.1999999993</v>
      </c>
      <c r="X234" s="18" t="s">
        <v>588</v>
      </c>
      <c r="Y234" s="45">
        <v>0</v>
      </c>
      <c r="Z234" s="45">
        <v>0</v>
      </c>
      <c r="AA234" s="45">
        <v>0</v>
      </c>
      <c r="AB234" s="17">
        <f t="shared" si="112"/>
        <v>9112003.1999999993</v>
      </c>
    </row>
    <row r="235" spans="1:28" s="10" customFormat="1" ht="93.75" customHeight="1" x14ac:dyDescent="0.25">
      <c r="A235" s="15">
        <f>IF(OR(C235=0,C235=""),"",COUNTA($C$18:C235))</f>
        <v>209</v>
      </c>
      <c r="B235" s="23" t="s">
        <v>458</v>
      </c>
      <c r="C235" s="34">
        <v>1988</v>
      </c>
      <c r="D235" s="14">
        <v>12020</v>
      </c>
      <c r="E235" s="14">
        <v>8118</v>
      </c>
      <c r="F235" s="14">
        <v>0</v>
      </c>
      <c r="G235" s="13" t="s">
        <v>1114</v>
      </c>
      <c r="H235" s="13">
        <v>7</v>
      </c>
      <c r="I235" s="13"/>
      <c r="J235" s="13"/>
      <c r="K235" s="14"/>
      <c r="L235" s="14"/>
      <c r="M235" s="14"/>
      <c r="N235" s="14"/>
      <c r="O235" s="14"/>
      <c r="P235" s="14">
        <f t="shared" si="115"/>
        <v>20300000</v>
      </c>
      <c r="Q235" s="14"/>
      <c r="R235" s="14"/>
      <c r="S235" s="14"/>
      <c r="T235" s="14"/>
      <c r="U235" s="14">
        <f t="shared" si="116"/>
        <v>576960</v>
      </c>
      <c r="V235" s="13"/>
      <c r="W235" s="14">
        <f t="shared" si="111"/>
        <v>20876960</v>
      </c>
      <c r="X235" s="18" t="s">
        <v>588</v>
      </c>
      <c r="Y235" s="45">
        <v>0</v>
      </c>
      <c r="Z235" s="45">
        <v>0</v>
      </c>
      <c r="AA235" s="45">
        <v>0</v>
      </c>
      <c r="AB235" s="17">
        <f t="shared" si="112"/>
        <v>20876960</v>
      </c>
    </row>
    <row r="236" spans="1:28" s="10" customFormat="1" ht="93.75" customHeight="1" x14ac:dyDescent="0.25">
      <c r="A236" s="15">
        <f>IF(OR(C236=0,C236=""),"",COUNTA($C$18:C236))</f>
        <v>210</v>
      </c>
      <c r="B236" s="23" t="s">
        <v>461</v>
      </c>
      <c r="C236" s="34">
        <v>1989</v>
      </c>
      <c r="D236" s="14">
        <v>11619.3</v>
      </c>
      <c r="E236" s="14">
        <v>7740.5</v>
      </c>
      <c r="F236" s="14">
        <v>0</v>
      </c>
      <c r="G236" s="13" t="s">
        <v>1114</v>
      </c>
      <c r="H236" s="13">
        <v>4</v>
      </c>
      <c r="I236" s="13"/>
      <c r="J236" s="13"/>
      <c r="K236" s="14"/>
      <c r="L236" s="14"/>
      <c r="M236" s="14"/>
      <c r="N236" s="14"/>
      <c r="O236" s="14"/>
      <c r="P236" s="14">
        <f t="shared" si="115"/>
        <v>11600000</v>
      </c>
      <c r="Q236" s="14"/>
      <c r="R236" s="14"/>
      <c r="S236" s="14"/>
      <c r="T236" s="14"/>
      <c r="U236" s="14">
        <f t="shared" si="116"/>
        <v>557726.39999999991</v>
      </c>
      <c r="V236" s="13"/>
      <c r="W236" s="14">
        <f t="shared" si="111"/>
        <v>12157726.4</v>
      </c>
      <c r="X236" s="18" t="s">
        <v>588</v>
      </c>
      <c r="Y236" s="45">
        <v>0</v>
      </c>
      <c r="Z236" s="45">
        <v>0</v>
      </c>
      <c r="AA236" s="45">
        <v>0</v>
      </c>
      <c r="AB236" s="17">
        <f t="shared" si="112"/>
        <v>12157726.4</v>
      </c>
    </row>
    <row r="237" spans="1:28" s="10" customFormat="1" ht="93.75" customHeight="1" x14ac:dyDescent="0.25">
      <c r="A237" s="15">
        <f>IF(OR(C237=0,C237=""),"",COUNTA($C$18:C237))</f>
        <v>211</v>
      </c>
      <c r="B237" s="23" t="s">
        <v>462</v>
      </c>
      <c r="C237" s="34">
        <v>1989</v>
      </c>
      <c r="D237" s="14">
        <v>4900</v>
      </c>
      <c r="E237" s="14">
        <v>3851.9</v>
      </c>
      <c r="F237" s="14">
        <v>0</v>
      </c>
      <c r="G237" s="13" t="s">
        <v>1114</v>
      </c>
      <c r="H237" s="13">
        <v>2</v>
      </c>
      <c r="I237" s="13"/>
      <c r="J237" s="13"/>
      <c r="K237" s="14"/>
      <c r="L237" s="14"/>
      <c r="M237" s="14"/>
      <c r="N237" s="14"/>
      <c r="O237" s="14"/>
      <c r="P237" s="14">
        <f t="shared" si="115"/>
        <v>5800000</v>
      </c>
      <c r="Q237" s="14"/>
      <c r="R237" s="14"/>
      <c r="S237" s="14"/>
      <c r="T237" s="14"/>
      <c r="U237" s="14">
        <f t="shared" si="116"/>
        <v>235200</v>
      </c>
      <c r="V237" s="13"/>
      <c r="W237" s="14">
        <f t="shared" si="111"/>
        <v>6035200</v>
      </c>
      <c r="X237" s="18" t="s">
        <v>588</v>
      </c>
      <c r="Y237" s="45">
        <v>0</v>
      </c>
      <c r="Z237" s="45">
        <v>0</v>
      </c>
      <c r="AA237" s="45">
        <v>0</v>
      </c>
      <c r="AB237" s="17">
        <f t="shared" si="112"/>
        <v>6035200</v>
      </c>
    </row>
    <row r="238" spans="1:28" s="10" customFormat="1" ht="93.75" customHeight="1" x14ac:dyDescent="0.25">
      <c r="A238" s="15">
        <f>IF(OR(C238=0,C238=""),"",COUNTA($C$18:C238))</f>
        <v>212</v>
      </c>
      <c r="B238" s="23" t="s">
        <v>463</v>
      </c>
      <c r="C238" s="34">
        <v>1989</v>
      </c>
      <c r="D238" s="14">
        <v>7279.6</v>
      </c>
      <c r="E238" s="14">
        <v>4950.8</v>
      </c>
      <c r="F238" s="14">
        <v>15</v>
      </c>
      <c r="G238" s="13" t="s">
        <v>1114</v>
      </c>
      <c r="H238" s="13">
        <v>1</v>
      </c>
      <c r="I238" s="13"/>
      <c r="J238" s="13"/>
      <c r="K238" s="14"/>
      <c r="L238" s="14"/>
      <c r="M238" s="14"/>
      <c r="N238" s="14"/>
      <c r="O238" s="14"/>
      <c r="P238" s="14">
        <f t="shared" si="115"/>
        <v>2900000</v>
      </c>
      <c r="Q238" s="14"/>
      <c r="R238" s="14"/>
      <c r="S238" s="14"/>
      <c r="T238" s="14"/>
      <c r="U238" s="14">
        <f t="shared" si="116"/>
        <v>349420.80000000005</v>
      </c>
      <c r="V238" s="13"/>
      <c r="W238" s="14">
        <f t="shared" si="111"/>
        <v>3249420.8</v>
      </c>
      <c r="X238" s="18" t="s">
        <v>588</v>
      </c>
      <c r="Y238" s="45">
        <v>0</v>
      </c>
      <c r="Z238" s="45">
        <v>0</v>
      </c>
      <c r="AA238" s="45">
        <v>0</v>
      </c>
      <c r="AB238" s="17">
        <f t="shared" si="112"/>
        <v>3249420.8</v>
      </c>
    </row>
    <row r="239" spans="1:28" s="10" customFormat="1" ht="93.75" customHeight="1" x14ac:dyDescent="0.25">
      <c r="A239" s="15">
        <f>IF(OR(C239=0,C239=""),"",COUNTA($C$18:C239))</f>
        <v>213</v>
      </c>
      <c r="B239" s="23" t="s">
        <v>464</v>
      </c>
      <c r="C239" s="34">
        <v>1989</v>
      </c>
      <c r="D239" s="14">
        <v>3874.5</v>
      </c>
      <c r="E239" s="14">
        <v>2327.8000000000002</v>
      </c>
      <c r="F239" s="14">
        <v>47.2</v>
      </c>
      <c r="G239" s="13" t="s">
        <v>1114</v>
      </c>
      <c r="H239" s="13">
        <v>2</v>
      </c>
      <c r="I239" s="13"/>
      <c r="J239" s="13"/>
      <c r="K239" s="14"/>
      <c r="L239" s="14"/>
      <c r="M239" s="14"/>
      <c r="N239" s="14"/>
      <c r="O239" s="14"/>
      <c r="P239" s="14">
        <f t="shared" si="115"/>
        <v>5800000</v>
      </c>
      <c r="Q239" s="14"/>
      <c r="R239" s="14"/>
      <c r="S239" s="14"/>
      <c r="T239" s="14"/>
      <c r="U239" s="14">
        <f t="shared" si="116"/>
        <v>185976</v>
      </c>
      <c r="V239" s="13"/>
      <c r="W239" s="14">
        <f t="shared" si="111"/>
        <v>5985976</v>
      </c>
      <c r="X239" s="18" t="s">
        <v>588</v>
      </c>
      <c r="Y239" s="45">
        <v>0</v>
      </c>
      <c r="Z239" s="45">
        <v>0</v>
      </c>
      <c r="AA239" s="45">
        <v>0</v>
      </c>
      <c r="AB239" s="17">
        <f t="shared" si="112"/>
        <v>5985976</v>
      </c>
    </row>
    <row r="240" spans="1:28" s="10" customFormat="1" ht="93.75" customHeight="1" x14ac:dyDescent="0.25">
      <c r="A240" s="15">
        <f>IF(OR(C240=0,C240=""),"",COUNTA($C$18:C240))</f>
        <v>214</v>
      </c>
      <c r="B240" s="23" t="s">
        <v>465</v>
      </c>
      <c r="C240" s="34">
        <v>1989</v>
      </c>
      <c r="D240" s="14">
        <v>9571.7000000000007</v>
      </c>
      <c r="E240" s="14">
        <v>7753.2</v>
      </c>
      <c r="F240" s="14">
        <v>0</v>
      </c>
      <c r="G240" s="13" t="s">
        <v>1114</v>
      </c>
      <c r="H240" s="13">
        <v>4</v>
      </c>
      <c r="I240" s="13"/>
      <c r="J240" s="13"/>
      <c r="K240" s="14"/>
      <c r="L240" s="14"/>
      <c r="M240" s="14"/>
      <c r="N240" s="14"/>
      <c r="O240" s="14"/>
      <c r="P240" s="14">
        <f t="shared" si="115"/>
        <v>11600000</v>
      </c>
      <c r="Q240" s="14"/>
      <c r="R240" s="14"/>
      <c r="S240" s="14"/>
      <c r="T240" s="14"/>
      <c r="U240" s="14">
        <f t="shared" si="116"/>
        <v>459441.60000000003</v>
      </c>
      <c r="V240" s="13"/>
      <c r="W240" s="14">
        <f t="shared" si="111"/>
        <v>12059441.6</v>
      </c>
      <c r="X240" s="18" t="s">
        <v>588</v>
      </c>
      <c r="Y240" s="45">
        <v>0</v>
      </c>
      <c r="Z240" s="45">
        <v>0</v>
      </c>
      <c r="AA240" s="45">
        <v>0</v>
      </c>
      <c r="AB240" s="17">
        <f t="shared" si="112"/>
        <v>12059441.6</v>
      </c>
    </row>
    <row r="241" spans="1:28" s="10" customFormat="1" ht="93.75" customHeight="1" x14ac:dyDescent="0.25">
      <c r="A241" s="15">
        <f>IF(OR(C241=0,C241=""),"",COUNTA($C$18:C241))</f>
        <v>215</v>
      </c>
      <c r="B241" s="23" t="s">
        <v>466</v>
      </c>
      <c r="C241" s="34">
        <v>1989</v>
      </c>
      <c r="D241" s="14">
        <v>6485.8</v>
      </c>
      <c r="E241" s="14">
        <v>5797.1</v>
      </c>
      <c r="F241" s="14">
        <v>0</v>
      </c>
      <c r="G241" s="13" t="s">
        <v>1114</v>
      </c>
      <c r="H241" s="13">
        <v>3</v>
      </c>
      <c r="I241" s="13"/>
      <c r="J241" s="13"/>
      <c r="K241" s="14"/>
      <c r="L241" s="14"/>
      <c r="M241" s="14"/>
      <c r="N241" s="14"/>
      <c r="O241" s="14"/>
      <c r="P241" s="14">
        <f t="shared" si="115"/>
        <v>8700000</v>
      </c>
      <c r="Q241" s="14"/>
      <c r="R241" s="14"/>
      <c r="S241" s="14"/>
      <c r="T241" s="14"/>
      <c r="U241" s="14">
        <f t="shared" si="116"/>
        <v>311318.40000000002</v>
      </c>
      <c r="V241" s="14"/>
      <c r="W241" s="14">
        <f t="shared" si="111"/>
        <v>9011318.4000000004</v>
      </c>
      <c r="X241" s="18" t="s">
        <v>588</v>
      </c>
      <c r="Y241" s="45">
        <v>0</v>
      </c>
      <c r="Z241" s="45">
        <v>0</v>
      </c>
      <c r="AA241" s="45">
        <v>0</v>
      </c>
      <c r="AB241" s="17">
        <f t="shared" si="112"/>
        <v>9011318.4000000004</v>
      </c>
    </row>
    <row r="242" spans="1:28" s="10" customFormat="1" ht="93.75" customHeight="1" x14ac:dyDescent="0.25">
      <c r="A242" s="15">
        <f>IF(OR(C242=0,C242=""),"",COUNTA($C$18:C242))</f>
        <v>216</v>
      </c>
      <c r="B242" s="23" t="s">
        <v>467</v>
      </c>
      <c r="C242" s="34">
        <v>1989</v>
      </c>
      <c r="D242" s="14">
        <v>6358.2</v>
      </c>
      <c r="E242" s="14">
        <v>5721.3</v>
      </c>
      <c r="F242" s="14">
        <v>0</v>
      </c>
      <c r="G242" s="13" t="s">
        <v>1114</v>
      </c>
      <c r="H242" s="13">
        <v>3</v>
      </c>
      <c r="I242" s="13"/>
      <c r="J242" s="13"/>
      <c r="K242" s="14"/>
      <c r="L242" s="14"/>
      <c r="M242" s="14"/>
      <c r="N242" s="14"/>
      <c r="O242" s="14"/>
      <c r="P242" s="14">
        <f t="shared" si="115"/>
        <v>8700000</v>
      </c>
      <c r="Q242" s="14"/>
      <c r="R242" s="14"/>
      <c r="S242" s="14"/>
      <c r="T242" s="14"/>
      <c r="U242" s="14">
        <f t="shared" si="116"/>
        <v>305193.59999999998</v>
      </c>
      <c r="V242" s="13"/>
      <c r="W242" s="14">
        <f t="shared" si="111"/>
        <v>9005193.5999999996</v>
      </c>
      <c r="X242" s="18" t="s">
        <v>588</v>
      </c>
      <c r="Y242" s="45">
        <v>0</v>
      </c>
      <c r="Z242" s="45">
        <v>0</v>
      </c>
      <c r="AA242" s="45">
        <v>0</v>
      </c>
      <c r="AB242" s="17">
        <f t="shared" si="112"/>
        <v>9005193.5999999996</v>
      </c>
    </row>
    <row r="243" spans="1:28" s="10" customFormat="1" ht="93.75" customHeight="1" x14ac:dyDescent="0.25">
      <c r="A243" s="15">
        <f>IF(OR(C243=0,C243=""),"",COUNTA($C$18:C243))</f>
        <v>217</v>
      </c>
      <c r="B243" s="23" t="s">
        <v>468</v>
      </c>
      <c r="C243" s="34">
        <v>1989</v>
      </c>
      <c r="D243" s="14">
        <v>5726</v>
      </c>
      <c r="E243" s="14">
        <v>3857.9</v>
      </c>
      <c r="F243" s="14">
        <v>0</v>
      </c>
      <c r="G243" s="13" t="s">
        <v>1114</v>
      </c>
      <c r="H243" s="13">
        <v>2</v>
      </c>
      <c r="I243" s="13"/>
      <c r="J243" s="13"/>
      <c r="K243" s="14"/>
      <c r="L243" s="14"/>
      <c r="M243" s="14"/>
      <c r="N243" s="14"/>
      <c r="O243" s="14"/>
      <c r="P243" s="14">
        <f t="shared" si="115"/>
        <v>5800000</v>
      </c>
      <c r="Q243" s="14"/>
      <c r="R243" s="14"/>
      <c r="S243" s="14"/>
      <c r="T243" s="14"/>
      <c r="U243" s="14">
        <f t="shared" si="116"/>
        <v>274848</v>
      </c>
      <c r="V243" s="13"/>
      <c r="W243" s="14">
        <f t="shared" si="111"/>
        <v>6074848</v>
      </c>
      <c r="X243" s="18" t="s">
        <v>588</v>
      </c>
      <c r="Y243" s="45">
        <v>0</v>
      </c>
      <c r="Z243" s="45">
        <v>0</v>
      </c>
      <c r="AA243" s="45">
        <v>0</v>
      </c>
      <c r="AB243" s="17">
        <f t="shared" si="112"/>
        <v>6074848</v>
      </c>
    </row>
    <row r="244" spans="1:28" s="10" customFormat="1" ht="93.75" customHeight="1" x14ac:dyDescent="0.25">
      <c r="A244" s="15">
        <f>IF(OR(C244=0,C244=""),"",COUNTA($C$18:C244))</f>
        <v>218</v>
      </c>
      <c r="B244" s="23" t="s">
        <v>469</v>
      </c>
      <c r="C244" s="34">
        <v>1989</v>
      </c>
      <c r="D244" s="14">
        <v>9874.2999999999993</v>
      </c>
      <c r="E244" s="14">
        <v>7678.4</v>
      </c>
      <c r="F244" s="14">
        <v>106.9</v>
      </c>
      <c r="G244" s="13" t="s">
        <v>1114</v>
      </c>
      <c r="H244" s="13">
        <v>4</v>
      </c>
      <c r="I244" s="13"/>
      <c r="J244" s="13"/>
      <c r="K244" s="14"/>
      <c r="L244" s="14"/>
      <c r="M244" s="14"/>
      <c r="N244" s="14"/>
      <c r="O244" s="14"/>
      <c r="P244" s="14">
        <f t="shared" si="115"/>
        <v>11600000</v>
      </c>
      <c r="Q244" s="14"/>
      <c r="R244" s="14"/>
      <c r="S244" s="14"/>
      <c r="T244" s="14"/>
      <c r="U244" s="14">
        <f t="shared" si="116"/>
        <v>473966.39999999997</v>
      </c>
      <c r="V244" s="13"/>
      <c r="W244" s="14">
        <f t="shared" si="111"/>
        <v>12073966.4</v>
      </c>
      <c r="X244" s="18" t="s">
        <v>588</v>
      </c>
      <c r="Y244" s="45">
        <v>0</v>
      </c>
      <c r="Z244" s="45">
        <v>0</v>
      </c>
      <c r="AA244" s="45">
        <v>0</v>
      </c>
      <c r="AB244" s="17">
        <f t="shared" si="112"/>
        <v>12073966.4</v>
      </c>
    </row>
    <row r="245" spans="1:28" s="10" customFormat="1" ht="93.75" customHeight="1" x14ac:dyDescent="0.25">
      <c r="A245" s="15">
        <f>IF(OR(C245=0,C245=""),"",COUNTA($C$18:C245))</f>
        <v>219</v>
      </c>
      <c r="B245" s="23" t="s">
        <v>470</v>
      </c>
      <c r="C245" s="34">
        <v>1989</v>
      </c>
      <c r="D245" s="14">
        <v>4893.8</v>
      </c>
      <c r="E245" s="14">
        <v>2369.3000000000002</v>
      </c>
      <c r="F245" s="14">
        <v>49</v>
      </c>
      <c r="G245" s="13" t="s">
        <v>1114</v>
      </c>
      <c r="H245" s="13">
        <v>2</v>
      </c>
      <c r="I245" s="13"/>
      <c r="J245" s="13"/>
      <c r="K245" s="14"/>
      <c r="L245" s="14"/>
      <c r="M245" s="14"/>
      <c r="N245" s="14"/>
      <c r="O245" s="14"/>
      <c r="P245" s="14">
        <f t="shared" si="115"/>
        <v>5800000</v>
      </c>
      <c r="Q245" s="14"/>
      <c r="R245" s="14"/>
      <c r="S245" s="14"/>
      <c r="T245" s="14"/>
      <c r="U245" s="14">
        <f t="shared" si="116"/>
        <v>234902.40000000002</v>
      </c>
      <c r="V245" s="13"/>
      <c r="W245" s="14">
        <f t="shared" si="111"/>
        <v>6034902.4000000004</v>
      </c>
      <c r="X245" s="18" t="s">
        <v>588</v>
      </c>
      <c r="Y245" s="45">
        <v>0</v>
      </c>
      <c r="Z245" s="45">
        <v>0</v>
      </c>
      <c r="AA245" s="45">
        <v>0</v>
      </c>
      <c r="AB245" s="17">
        <f t="shared" si="112"/>
        <v>6034902.4000000004</v>
      </c>
    </row>
    <row r="246" spans="1:28" s="10" customFormat="1" ht="93.75" customHeight="1" x14ac:dyDescent="0.25">
      <c r="A246" s="15">
        <f>IF(OR(C246=0,C246=""),"",COUNTA($C$18:C246))</f>
        <v>220</v>
      </c>
      <c r="B246" s="23" t="s">
        <v>471</v>
      </c>
      <c r="C246" s="34">
        <v>1989</v>
      </c>
      <c r="D246" s="14">
        <v>4418.7</v>
      </c>
      <c r="E246" s="14">
        <v>3157.2</v>
      </c>
      <c r="F246" s="14">
        <v>127.6</v>
      </c>
      <c r="G246" s="13" t="s">
        <v>1114</v>
      </c>
      <c r="H246" s="13">
        <v>1</v>
      </c>
      <c r="I246" s="13"/>
      <c r="J246" s="13"/>
      <c r="K246" s="14"/>
      <c r="L246" s="14"/>
      <c r="M246" s="14"/>
      <c r="N246" s="14"/>
      <c r="O246" s="14"/>
      <c r="P246" s="14">
        <f t="shared" si="115"/>
        <v>2900000</v>
      </c>
      <c r="Q246" s="14"/>
      <c r="R246" s="14"/>
      <c r="S246" s="14"/>
      <c r="T246" s="14"/>
      <c r="U246" s="14">
        <f t="shared" si="116"/>
        <v>212097.59999999998</v>
      </c>
      <c r="V246" s="13"/>
      <c r="W246" s="14">
        <f t="shared" si="111"/>
        <v>3112097.6</v>
      </c>
      <c r="X246" s="18" t="s">
        <v>588</v>
      </c>
      <c r="Y246" s="45">
        <v>0</v>
      </c>
      <c r="Z246" s="45">
        <v>0</v>
      </c>
      <c r="AA246" s="45">
        <v>0</v>
      </c>
      <c r="AB246" s="17">
        <f t="shared" si="112"/>
        <v>3112097.6</v>
      </c>
    </row>
    <row r="247" spans="1:28" s="10" customFormat="1" ht="93.75" customHeight="1" x14ac:dyDescent="0.25">
      <c r="A247" s="15">
        <f>IF(OR(C247=0,C247=""),"",COUNTA($C$18:C247))</f>
        <v>221</v>
      </c>
      <c r="B247" s="23" t="s">
        <v>472</v>
      </c>
      <c r="C247" s="34">
        <v>1989</v>
      </c>
      <c r="D247" s="14">
        <v>9003.4</v>
      </c>
      <c r="E247" s="14">
        <v>7129.5</v>
      </c>
      <c r="F247" s="14">
        <v>0</v>
      </c>
      <c r="G247" s="13" t="s">
        <v>1114</v>
      </c>
      <c r="H247" s="13">
        <v>4</v>
      </c>
      <c r="I247" s="13"/>
      <c r="J247" s="13"/>
      <c r="K247" s="14"/>
      <c r="L247" s="14"/>
      <c r="M247" s="14"/>
      <c r="N247" s="14"/>
      <c r="O247" s="14"/>
      <c r="P247" s="14">
        <f t="shared" si="115"/>
        <v>11600000</v>
      </c>
      <c r="Q247" s="14"/>
      <c r="R247" s="14"/>
      <c r="S247" s="14"/>
      <c r="T247" s="14"/>
      <c r="U247" s="14">
        <f t="shared" si="116"/>
        <v>432163.19999999995</v>
      </c>
      <c r="V247" s="13"/>
      <c r="W247" s="14">
        <f t="shared" si="111"/>
        <v>12032163.199999999</v>
      </c>
      <c r="X247" s="18" t="s">
        <v>588</v>
      </c>
      <c r="Y247" s="45">
        <v>0</v>
      </c>
      <c r="Z247" s="45">
        <v>0</v>
      </c>
      <c r="AA247" s="45">
        <v>0</v>
      </c>
      <c r="AB247" s="17">
        <f t="shared" si="112"/>
        <v>12032163.199999999</v>
      </c>
    </row>
    <row r="248" spans="1:28" s="10" customFormat="1" ht="93.75" customHeight="1" x14ac:dyDescent="0.25">
      <c r="A248" s="15">
        <f>IF(OR(C248=0,C248=""),"",COUNTA($C$18:C248))</f>
        <v>222</v>
      </c>
      <c r="B248" s="23" t="s">
        <v>473</v>
      </c>
      <c r="C248" s="34">
        <v>1989</v>
      </c>
      <c r="D248" s="14">
        <v>4866.3</v>
      </c>
      <c r="E248" s="14">
        <v>4042.1</v>
      </c>
      <c r="F248" s="14">
        <v>0</v>
      </c>
      <c r="G248" s="13" t="s">
        <v>1114</v>
      </c>
      <c r="H248" s="13">
        <v>2</v>
      </c>
      <c r="I248" s="13"/>
      <c r="J248" s="13"/>
      <c r="K248" s="14"/>
      <c r="L248" s="14"/>
      <c r="M248" s="14"/>
      <c r="N248" s="14"/>
      <c r="O248" s="14"/>
      <c r="P248" s="14">
        <f t="shared" si="115"/>
        <v>5800000</v>
      </c>
      <c r="Q248" s="14"/>
      <c r="R248" s="14"/>
      <c r="S248" s="14"/>
      <c r="T248" s="14"/>
      <c r="U248" s="14">
        <f t="shared" si="116"/>
        <v>233582.40000000002</v>
      </c>
      <c r="V248" s="14"/>
      <c r="W248" s="14">
        <f t="shared" si="111"/>
        <v>6033582.4000000004</v>
      </c>
      <c r="X248" s="18" t="s">
        <v>588</v>
      </c>
      <c r="Y248" s="45">
        <v>0</v>
      </c>
      <c r="Z248" s="45">
        <v>0</v>
      </c>
      <c r="AA248" s="45">
        <v>0</v>
      </c>
      <c r="AB248" s="17">
        <f t="shared" si="112"/>
        <v>6033582.4000000004</v>
      </c>
    </row>
    <row r="249" spans="1:28" s="10" customFormat="1" ht="93.75" customHeight="1" x14ac:dyDescent="0.25">
      <c r="A249" s="15">
        <f>IF(OR(C249=0,C249=""),"",COUNTA($C$18:C249))</f>
        <v>223</v>
      </c>
      <c r="B249" s="23" t="s">
        <v>475</v>
      </c>
      <c r="C249" s="34">
        <v>1990</v>
      </c>
      <c r="D249" s="14">
        <v>4496.7</v>
      </c>
      <c r="E249" s="14">
        <v>3857.2</v>
      </c>
      <c r="F249" s="14">
        <v>0</v>
      </c>
      <c r="G249" s="13" t="s">
        <v>1114</v>
      </c>
      <c r="H249" s="13">
        <v>2</v>
      </c>
      <c r="I249" s="13"/>
      <c r="J249" s="13"/>
      <c r="K249" s="83"/>
      <c r="L249" s="14"/>
      <c r="M249" s="83"/>
      <c r="N249" s="14"/>
      <c r="O249" s="14"/>
      <c r="P249" s="14">
        <f t="shared" si="115"/>
        <v>5800000</v>
      </c>
      <c r="Q249" s="83"/>
      <c r="R249" s="83"/>
      <c r="S249" s="14"/>
      <c r="T249" s="83"/>
      <c r="U249" s="14">
        <f t="shared" si="116"/>
        <v>215841.59999999998</v>
      </c>
      <c r="V249" s="14"/>
      <c r="W249" s="14">
        <f t="shared" si="111"/>
        <v>6015841.5999999996</v>
      </c>
      <c r="X249" s="18" t="s">
        <v>588</v>
      </c>
      <c r="Y249" s="45">
        <v>0</v>
      </c>
      <c r="Z249" s="45">
        <v>0</v>
      </c>
      <c r="AA249" s="45">
        <v>0</v>
      </c>
      <c r="AB249" s="17">
        <f t="shared" si="112"/>
        <v>6015841.5999999996</v>
      </c>
    </row>
    <row r="250" spans="1:28" s="10" customFormat="1" ht="93.75" customHeight="1" x14ac:dyDescent="0.25">
      <c r="A250" s="15">
        <f>IF(OR(C250=0,C250=""),"",COUNTA($C$18:C250))</f>
        <v>224</v>
      </c>
      <c r="B250" s="23" t="s">
        <v>476</v>
      </c>
      <c r="C250" s="34">
        <v>1990</v>
      </c>
      <c r="D250" s="14">
        <v>8458.6</v>
      </c>
      <c r="E250" s="14">
        <v>5742.6</v>
      </c>
      <c r="F250" s="14">
        <v>0</v>
      </c>
      <c r="G250" s="13" t="s">
        <v>1114</v>
      </c>
      <c r="H250" s="13">
        <v>3</v>
      </c>
      <c r="I250" s="13"/>
      <c r="J250" s="13"/>
      <c r="K250" s="83"/>
      <c r="L250" s="83"/>
      <c r="M250" s="83"/>
      <c r="N250" s="14"/>
      <c r="O250" s="14"/>
      <c r="P250" s="14">
        <f t="shared" si="115"/>
        <v>8700000</v>
      </c>
      <c r="Q250" s="83"/>
      <c r="R250" s="83"/>
      <c r="S250" s="83"/>
      <c r="T250" s="83"/>
      <c r="U250" s="14">
        <f t="shared" si="116"/>
        <v>406012.80000000005</v>
      </c>
      <c r="V250" s="14"/>
      <c r="W250" s="14">
        <f t="shared" si="111"/>
        <v>9106012.8000000007</v>
      </c>
      <c r="X250" s="18" t="s">
        <v>588</v>
      </c>
      <c r="Y250" s="45">
        <v>0</v>
      </c>
      <c r="Z250" s="45">
        <v>0</v>
      </c>
      <c r="AA250" s="45">
        <v>0</v>
      </c>
      <c r="AB250" s="17">
        <f t="shared" si="112"/>
        <v>9106012.8000000007</v>
      </c>
    </row>
    <row r="251" spans="1:28" s="10" customFormat="1" ht="93.75" customHeight="1" x14ac:dyDescent="0.25">
      <c r="A251" s="15">
        <f>IF(OR(C251=0,C251=""),"",COUNTA($C$18:C251))</f>
        <v>225</v>
      </c>
      <c r="B251" s="23" t="s">
        <v>477</v>
      </c>
      <c r="C251" s="34">
        <v>1990</v>
      </c>
      <c r="D251" s="14">
        <v>7225.6</v>
      </c>
      <c r="E251" s="14">
        <v>5802</v>
      </c>
      <c r="F251" s="14">
        <v>0</v>
      </c>
      <c r="G251" s="13" t="s">
        <v>1114</v>
      </c>
      <c r="H251" s="13">
        <v>3</v>
      </c>
      <c r="I251" s="13"/>
      <c r="J251" s="13"/>
      <c r="K251" s="14"/>
      <c r="L251" s="14"/>
      <c r="M251" s="14"/>
      <c r="N251" s="14"/>
      <c r="O251" s="14"/>
      <c r="P251" s="14">
        <f t="shared" si="115"/>
        <v>8700000</v>
      </c>
      <c r="Q251" s="19"/>
      <c r="R251" s="14"/>
      <c r="S251" s="19"/>
      <c r="T251" s="14"/>
      <c r="U251" s="14">
        <f t="shared" si="116"/>
        <v>346828.80000000005</v>
      </c>
      <c r="V251" s="14"/>
      <c r="W251" s="14">
        <f t="shared" si="111"/>
        <v>9046828.8000000007</v>
      </c>
      <c r="X251" s="18" t="s">
        <v>588</v>
      </c>
      <c r="Y251" s="45">
        <v>0</v>
      </c>
      <c r="Z251" s="45">
        <v>0</v>
      </c>
      <c r="AA251" s="45">
        <v>0</v>
      </c>
      <c r="AB251" s="17">
        <f t="shared" si="112"/>
        <v>9046828.8000000007</v>
      </c>
    </row>
    <row r="252" spans="1:28" s="10" customFormat="1" ht="93.75" customHeight="1" x14ac:dyDescent="0.25">
      <c r="A252" s="15">
        <f>IF(OR(C252=0,C252=""),"",COUNTA($C$18:C252))</f>
        <v>226</v>
      </c>
      <c r="B252" s="23" t="s">
        <v>479</v>
      </c>
      <c r="C252" s="34">
        <v>1991</v>
      </c>
      <c r="D252" s="14">
        <v>9020.4</v>
      </c>
      <c r="E252" s="14">
        <v>7888.4</v>
      </c>
      <c r="F252" s="14">
        <v>0</v>
      </c>
      <c r="G252" s="13" t="s">
        <v>1114</v>
      </c>
      <c r="H252" s="13">
        <v>4</v>
      </c>
      <c r="I252" s="13"/>
      <c r="J252" s="13"/>
      <c r="K252" s="14"/>
      <c r="L252" s="14"/>
      <c r="M252" s="14"/>
      <c r="N252" s="14"/>
      <c r="O252" s="14"/>
      <c r="P252" s="14">
        <f t="shared" si="115"/>
        <v>11600000</v>
      </c>
      <c r="Q252" s="14"/>
      <c r="R252" s="14"/>
      <c r="S252" s="14"/>
      <c r="T252" s="14"/>
      <c r="U252" s="14">
        <f t="shared" si="116"/>
        <v>432979.19999999995</v>
      </c>
      <c r="V252" s="13"/>
      <c r="W252" s="14">
        <f t="shared" si="111"/>
        <v>12032979.199999999</v>
      </c>
      <c r="X252" s="18" t="s">
        <v>588</v>
      </c>
      <c r="Y252" s="45">
        <v>0</v>
      </c>
      <c r="Z252" s="45">
        <v>0</v>
      </c>
      <c r="AA252" s="45">
        <v>0</v>
      </c>
      <c r="AB252" s="17">
        <f t="shared" si="112"/>
        <v>12032979.199999999</v>
      </c>
    </row>
    <row r="253" spans="1:28" s="10" customFormat="1" ht="93.75" customHeight="1" x14ac:dyDescent="0.25">
      <c r="A253" s="15">
        <f>IF(OR(C253=0,C253=""),"",COUNTA($C$18:C253))</f>
        <v>227</v>
      </c>
      <c r="B253" s="23" t="s">
        <v>480</v>
      </c>
      <c r="C253" s="34">
        <v>1991</v>
      </c>
      <c r="D253" s="14">
        <v>6174.5</v>
      </c>
      <c r="E253" s="14">
        <v>4251.2</v>
      </c>
      <c r="F253" s="14">
        <v>0</v>
      </c>
      <c r="G253" s="13" t="s">
        <v>1117</v>
      </c>
      <c r="H253" s="13">
        <v>2</v>
      </c>
      <c r="I253" s="13"/>
      <c r="J253" s="13"/>
      <c r="K253" s="14"/>
      <c r="L253" s="14"/>
      <c r="M253" s="19"/>
      <c r="N253" s="16"/>
      <c r="O253" s="14"/>
      <c r="P253" s="14">
        <f t="shared" ref="P253:P279" si="117">2900000*H253</f>
        <v>5800000</v>
      </c>
      <c r="Q253" s="19"/>
      <c r="R253" s="14"/>
      <c r="S253" s="19"/>
      <c r="T253" s="19"/>
      <c r="U253" s="14">
        <f t="shared" ref="U253:U273" si="118">48*D253</f>
        <v>296376</v>
      </c>
      <c r="V253" s="14"/>
      <c r="W253" s="14">
        <f t="shared" si="111"/>
        <v>6096376</v>
      </c>
      <c r="X253" s="18" t="s">
        <v>588</v>
      </c>
      <c r="Y253" s="45">
        <v>0</v>
      </c>
      <c r="Z253" s="45">
        <v>0</v>
      </c>
      <c r="AA253" s="45">
        <v>0</v>
      </c>
      <c r="AB253" s="17">
        <f t="shared" si="112"/>
        <v>6096376</v>
      </c>
    </row>
    <row r="254" spans="1:28" s="10" customFormat="1" ht="93.75" customHeight="1" x14ac:dyDescent="0.25">
      <c r="A254" s="15">
        <f>IF(OR(C254=0,C254=""),"",COUNTA($C$18:C254))</f>
        <v>228</v>
      </c>
      <c r="B254" s="23" t="s">
        <v>481</v>
      </c>
      <c r="C254" s="34">
        <v>1991</v>
      </c>
      <c r="D254" s="14">
        <v>4868.7</v>
      </c>
      <c r="E254" s="14">
        <v>3826</v>
      </c>
      <c r="F254" s="14">
        <v>0</v>
      </c>
      <c r="G254" s="13" t="s">
        <v>1114</v>
      </c>
      <c r="H254" s="13">
        <v>2</v>
      </c>
      <c r="I254" s="13"/>
      <c r="J254" s="13"/>
      <c r="K254" s="14"/>
      <c r="L254" s="14"/>
      <c r="M254" s="19"/>
      <c r="N254" s="16"/>
      <c r="O254" s="14"/>
      <c r="P254" s="14">
        <f t="shared" si="117"/>
        <v>5800000</v>
      </c>
      <c r="Q254" s="14"/>
      <c r="R254" s="14"/>
      <c r="S254" s="14"/>
      <c r="T254" s="14"/>
      <c r="U254" s="14">
        <f t="shared" si="118"/>
        <v>233697.59999999998</v>
      </c>
      <c r="V254" s="14"/>
      <c r="W254" s="14">
        <f t="shared" si="111"/>
        <v>6033697.5999999996</v>
      </c>
      <c r="X254" s="18" t="s">
        <v>588</v>
      </c>
      <c r="Y254" s="45">
        <v>0</v>
      </c>
      <c r="Z254" s="45">
        <v>0</v>
      </c>
      <c r="AA254" s="45">
        <v>0</v>
      </c>
      <c r="AB254" s="17">
        <f t="shared" si="112"/>
        <v>6033697.5999999996</v>
      </c>
    </row>
    <row r="255" spans="1:28" s="10" customFormat="1" ht="93.75" customHeight="1" x14ac:dyDescent="0.25">
      <c r="A255" s="15">
        <f>IF(OR(C255=0,C255=""),"",COUNTA($C$18:C255))</f>
        <v>229</v>
      </c>
      <c r="B255" s="23" t="s">
        <v>482</v>
      </c>
      <c r="C255" s="34">
        <v>1991</v>
      </c>
      <c r="D255" s="14">
        <v>5710.8</v>
      </c>
      <c r="E255" s="14">
        <v>3470.1</v>
      </c>
      <c r="F255" s="14">
        <v>31.5</v>
      </c>
      <c r="G255" s="13" t="s">
        <v>1114</v>
      </c>
      <c r="H255" s="13">
        <v>3</v>
      </c>
      <c r="I255" s="13"/>
      <c r="J255" s="13"/>
      <c r="K255" s="14"/>
      <c r="L255" s="14"/>
      <c r="M255" s="19"/>
      <c r="N255" s="20"/>
      <c r="O255" s="14"/>
      <c r="P255" s="14">
        <f t="shared" si="117"/>
        <v>8700000</v>
      </c>
      <c r="Q255" s="14"/>
      <c r="R255" s="14"/>
      <c r="S255" s="14"/>
      <c r="T255" s="19"/>
      <c r="U255" s="14">
        <f t="shared" si="118"/>
        <v>274118.40000000002</v>
      </c>
      <c r="V255" s="13"/>
      <c r="W255" s="14">
        <f t="shared" si="111"/>
        <v>8974118.4000000004</v>
      </c>
      <c r="X255" s="18" t="s">
        <v>588</v>
      </c>
      <c r="Y255" s="45">
        <v>0</v>
      </c>
      <c r="Z255" s="45">
        <v>0</v>
      </c>
      <c r="AA255" s="45">
        <v>0</v>
      </c>
      <c r="AB255" s="17">
        <f t="shared" si="112"/>
        <v>8974118.4000000004</v>
      </c>
    </row>
    <row r="256" spans="1:28" s="10" customFormat="1" ht="93.75" customHeight="1" x14ac:dyDescent="0.25">
      <c r="A256" s="15">
        <f>IF(OR(C256=0,C256=""),"",COUNTA($C$18:C256))</f>
        <v>230</v>
      </c>
      <c r="B256" s="23" t="s">
        <v>483</v>
      </c>
      <c r="C256" s="34">
        <v>1991</v>
      </c>
      <c r="D256" s="14">
        <v>7119</v>
      </c>
      <c r="E256" s="14">
        <v>5121.5</v>
      </c>
      <c r="F256" s="14">
        <v>0</v>
      </c>
      <c r="G256" s="13" t="s">
        <v>1121</v>
      </c>
      <c r="H256" s="13">
        <v>1</v>
      </c>
      <c r="I256" s="13"/>
      <c r="J256" s="13"/>
      <c r="K256" s="14"/>
      <c r="L256" s="14"/>
      <c r="M256" s="19"/>
      <c r="N256" s="14"/>
      <c r="O256" s="14"/>
      <c r="P256" s="14">
        <f t="shared" si="117"/>
        <v>2900000</v>
      </c>
      <c r="Q256" s="14"/>
      <c r="R256" s="14"/>
      <c r="S256" s="14"/>
      <c r="T256" s="14"/>
      <c r="U256" s="14">
        <f t="shared" si="118"/>
        <v>341712</v>
      </c>
      <c r="V256" s="13"/>
      <c r="W256" s="14">
        <f t="shared" si="111"/>
        <v>3241712</v>
      </c>
      <c r="X256" s="18" t="s">
        <v>588</v>
      </c>
      <c r="Y256" s="45">
        <v>0</v>
      </c>
      <c r="Z256" s="45">
        <v>0</v>
      </c>
      <c r="AA256" s="45">
        <v>0</v>
      </c>
      <c r="AB256" s="17">
        <f t="shared" si="112"/>
        <v>3241712</v>
      </c>
    </row>
    <row r="257" spans="1:16378" s="10" customFormat="1" ht="93.75" customHeight="1" x14ac:dyDescent="0.25">
      <c r="A257" s="15">
        <f>IF(OR(C257=0,C257=""),"",COUNTA($C$18:C257))</f>
        <v>231</v>
      </c>
      <c r="B257" s="23" t="s">
        <v>484</v>
      </c>
      <c r="C257" s="34">
        <v>1991</v>
      </c>
      <c r="D257" s="14">
        <v>7612.8</v>
      </c>
      <c r="E257" s="14">
        <v>5396.3</v>
      </c>
      <c r="F257" s="14">
        <v>126.6</v>
      </c>
      <c r="G257" s="13" t="s">
        <v>1121</v>
      </c>
      <c r="H257" s="13">
        <v>2</v>
      </c>
      <c r="I257" s="13"/>
      <c r="J257" s="13"/>
      <c r="K257" s="14"/>
      <c r="L257" s="14"/>
      <c r="M257" s="19"/>
      <c r="N257" s="20"/>
      <c r="O257" s="14"/>
      <c r="P257" s="14">
        <f t="shared" si="117"/>
        <v>5800000</v>
      </c>
      <c r="Q257" s="14"/>
      <c r="R257" s="19"/>
      <c r="S257" s="19"/>
      <c r="T257" s="19"/>
      <c r="U257" s="14">
        <f t="shared" si="118"/>
        <v>365414.40000000002</v>
      </c>
      <c r="V257" s="13"/>
      <c r="W257" s="14">
        <f t="shared" si="111"/>
        <v>6165414.4000000004</v>
      </c>
      <c r="X257" s="18" t="s">
        <v>588</v>
      </c>
      <c r="Y257" s="45">
        <v>0</v>
      </c>
      <c r="Z257" s="45">
        <v>0</v>
      </c>
      <c r="AA257" s="45">
        <v>0</v>
      </c>
      <c r="AB257" s="17">
        <f t="shared" si="112"/>
        <v>6165414.4000000004</v>
      </c>
    </row>
    <row r="258" spans="1:16378" s="10" customFormat="1" ht="93.75" customHeight="1" x14ac:dyDescent="0.25">
      <c r="A258" s="15">
        <f>IF(OR(C258=0,C258=""),"",COUNTA($C$18:C258))</f>
        <v>232</v>
      </c>
      <c r="B258" s="23" t="s">
        <v>485</v>
      </c>
      <c r="C258" s="34">
        <v>1991</v>
      </c>
      <c r="D258" s="14">
        <v>5764.84</v>
      </c>
      <c r="E258" s="14">
        <v>4310.4399999999996</v>
      </c>
      <c r="F258" s="14">
        <v>1454.4000000000005</v>
      </c>
      <c r="G258" s="13" t="s">
        <v>1114</v>
      </c>
      <c r="H258" s="13">
        <v>2</v>
      </c>
      <c r="I258" s="13"/>
      <c r="J258" s="13"/>
      <c r="K258" s="14"/>
      <c r="L258" s="14"/>
      <c r="M258" s="14"/>
      <c r="N258" s="14"/>
      <c r="O258" s="14"/>
      <c r="P258" s="14">
        <f t="shared" si="117"/>
        <v>5800000</v>
      </c>
      <c r="Q258" s="14"/>
      <c r="R258" s="14"/>
      <c r="S258" s="14"/>
      <c r="T258" s="14"/>
      <c r="U258" s="14">
        <f t="shared" si="118"/>
        <v>276712.32000000001</v>
      </c>
      <c r="V258" s="13"/>
      <c r="W258" s="14">
        <f t="shared" si="111"/>
        <v>6076712.3200000003</v>
      </c>
      <c r="X258" s="18" t="s">
        <v>588</v>
      </c>
      <c r="Y258" s="45">
        <v>0</v>
      </c>
      <c r="Z258" s="45">
        <v>0</v>
      </c>
      <c r="AA258" s="45">
        <v>0</v>
      </c>
      <c r="AB258" s="17">
        <f t="shared" si="112"/>
        <v>6076712.3200000003</v>
      </c>
    </row>
    <row r="259" spans="1:16378" s="10" customFormat="1" ht="93.75" customHeight="1" x14ac:dyDescent="0.25">
      <c r="A259" s="15">
        <f>IF(OR(C259=0,C259=""),"",COUNTA($C$18:C259))</f>
        <v>233</v>
      </c>
      <c r="B259" s="23" t="s">
        <v>487</v>
      </c>
      <c r="C259" s="34">
        <v>1992</v>
      </c>
      <c r="D259" s="14">
        <v>8590.2999999999993</v>
      </c>
      <c r="E259" s="14">
        <v>7512</v>
      </c>
      <c r="F259" s="14">
        <v>0</v>
      </c>
      <c r="G259" s="13" t="s">
        <v>1114</v>
      </c>
      <c r="H259" s="13">
        <v>4</v>
      </c>
      <c r="I259" s="13"/>
      <c r="J259" s="13"/>
      <c r="K259" s="14"/>
      <c r="L259" s="14"/>
      <c r="M259" s="19"/>
      <c r="N259" s="20"/>
      <c r="O259" s="14"/>
      <c r="P259" s="14">
        <f t="shared" si="117"/>
        <v>11600000</v>
      </c>
      <c r="Q259" s="14"/>
      <c r="R259" s="19"/>
      <c r="S259" s="19"/>
      <c r="T259" s="19"/>
      <c r="U259" s="14">
        <f t="shared" si="118"/>
        <v>412334.39999999997</v>
      </c>
      <c r="V259" s="13"/>
      <c r="W259" s="14">
        <f t="shared" si="111"/>
        <v>12012334.4</v>
      </c>
      <c r="X259" s="18" t="s">
        <v>588</v>
      </c>
      <c r="Y259" s="45">
        <v>0</v>
      </c>
      <c r="Z259" s="45">
        <v>0</v>
      </c>
      <c r="AA259" s="45">
        <v>0</v>
      </c>
      <c r="AB259" s="17">
        <f t="shared" si="112"/>
        <v>12012334.4</v>
      </c>
    </row>
    <row r="260" spans="1:16378" s="10" customFormat="1" ht="93.75" customHeight="1" x14ac:dyDescent="0.25">
      <c r="A260" s="15">
        <f>IF(OR(C260=0,C260=""),"",COUNTA($C$18:C260))</f>
        <v>234</v>
      </c>
      <c r="B260" s="23" t="s">
        <v>488</v>
      </c>
      <c r="C260" s="34">
        <v>1992</v>
      </c>
      <c r="D260" s="14">
        <v>7825.7</v>
      </c>
      <c r="E260" s="14">
        <v>5836.4</v>
      </c>
      <c r="F260" s="14">
        <v>99.4</v>
      </c>
      <c r="G260" s="13" t="s">
        <v>1114</v>
      </c>
      <c r="H260" s="13">
        <v>3</v>
      </c>
      <c r="I260" s="13"/>
      <c r="J260" s="13"/>
      <c r="K260" s="14"/>
      <c r="L260" s="14"/>
      <c r="M260" s="19"/>
      <c r="N260" s="20"/>
      <c r="O260" s="14"/>
      <c r="P260" s="14">
        <f t="shared" si="117"/>
        <v>8700000</v>
      </c>
      <c r="Q260" s="14"/>
      <c r="R260" s="19"/>
      <c r="S260" s="19"/>
      <c r="T260" s="19"/>
      <c r="U260" s="14">
        <f t="shared" si="118"/>
        <v>375633.6</v>
      </c>
      <c r="V260" s="13"/>
      <c r="W260" s="14">
        <f t="shared" si="111"/>
        <v>9075633.5999999996</v>
      </c>
      <c r="X260" s="18" t="s">
        <v>588</v>
      </c>
      <c r="Y260" s="45">
        <v>0</v>
      </c>
      <c r="Z260" s="45">
        <v>0</v>
      </c>
      <c r="AA260" s="45">
        <v>0</v>
      </c>
      <c r="AB260" s="17">
        <f t="shared" si="112"/>
        <v>9075633.5999999996</v>
      </c>
    </row>
    <row r="261" spans="1:16378" s="10" customFormat="1" ht="93.75" customHeight="1" x14ac:dyDescent="0.25">
      <c r="A261" s="15">
        <f>IF(OR(C261=0,C261=""),"",COUNTA($C$18:C261))</f>
        <v>235</v>
      </c>
      <c r="B261" s="23" t="s">
        <v>489</v>
      </c>
      <c r="C261" s="34">
        <v>1992</v>
      </c>
      <c r="D261" s="14">
        <v>5705.9</v>
      </c>
      <c r="E261" s="14">
        <v>3866.3</v>
      </c>
      <c r="F261" s="14">
        <v>0</v>
      </c>
      <c r="G261" s="13" t="s">
        <v>1114</v>
      </c>
      <c r="H261" s="13">
        <v>2</v>
      </c>
      <c r="I261" s="13"/>
      <c r="J261" s="13"/>
      <c r="K261" s="14"/>
      <c r="L261" s="14"/>
      <c r="M261" s="19"/>
      <c r="N261" s="20"/>
      <c r="O261" s="14"/>
      <c r="P261" s="14">
        <f t="shared" si="117"/>
        <v>5800000</v>
      </c>
      <c r="Q261" s="14"/>
      <c r="R261" s="19"/>
      <c r="S261" s="19"/>
      <c r="T261" s="19"/>
      <c r="U261" s="14">
        <f t="shared" si="118"/>
        <v>273883.19999999995</v>
      </c>
      <c r="V261" s="13"/>
      <c r="W261" s="14">
        <f t="shared" si="111"/>
        <v>6073883.2000000002</v>
      </c>
      <c r="X261" s="18" t="s">
        <v>588</v>
      </c>
      <c r="Y261" s="45">
        <v>0</v>
      </c>
      <c r="Z261" s="45">
        <v>0</v>
      </c>
      <c r="AA261" s="45">
        <v>0</v>
      </c>
      <c r="AB261" s="17">
        <f t="shared" si="112"/>
        <v>6073883.2000000002</v>
      </c>
    </row>
    <row r="262" spans="1:16378" s="10" customFormat="1" ht="93.75" customHeight="1" x14ac:dyDescent="0.25">
      <c r="A262" s="15">
        <f>IF(OR(C262=0,C262=""),"",COUNTA($C$18:C262))</f>
        <v>236</v>
      </c>
      <c r="B262" s="23" t="s">
        <v>490</v>
      </c>
      <c r="C262" s="34">
        <v>1992</v>
      </c>
      <c r="D262" s="14">
        <v>4958.3999999999996</v>
      </c>
      <c r="E262" s="14">
        <v>3812.1</v>
      </c>
      <c r="F262" s="14">
        <v>0</v>
      </c>
      <c r="G262" s="13" t="s">
        <v>1114</v>
      </c>
      <c r="H262" s="13">
        <v>2</v>
      </c>
      <c r="I262" s="13"/>
      <c r="J262" s="13"/>
      <c r="K262" s="14"/>
      <c r="L262" s="14"/>
      <c r="M262" s="19"/>
      <c r="N262" s="20"/>
      <c r="O262" s="14"/>
      <c r="P262" s="14">
        <f t="shared" si="117"/>
        <v>5800000</v>
      </c>
      <c r="Q262" s="14"/>
      <c r="R262" s="19"/>
      <c r="S262" s="19"/>
      <c r="T262" s="19"/>
      <c r="U262" s="14">
        <f t="shared" si="118"/>
        <v>238003.19999999998</v>
      </c>
      <c r="V262" s="13"/>
      <c r="W262" s="14">
        <f t="shared" si="111"/>
        <v>6038003.2000000002</v>
      </c>
      <c r="X262" s="18" t="s">
        <v>588</v>
      </c>
      <c r="Y262" s="45">
        <v>0</v>
      </c>
      <c r="Z262" s="45">
        <v>0</v>
      </c>
      <c r="AA262" s="45">
        <v>0</v>
      </c>
      <c r="AB262" s="17">
        <f t="shared" si="112"/>
        <v>6038003.2000000002</v>
      </c>
    </row>
    <row r="263" spans="1:16378" s="10" customFormat="1" ht="93.75" customHeight="1" x14ac:dyDescent="0.25">
      <c r="A263" s="15">
        <f>IF(OR(C263=0,C263=""),"",COUNTA($C$18:C263))</f>
        <v>237</v>
      </c>
      <c r="B263" s="23" t="s">
        <v>491</v>
      </c>
      <c r="C263" s="34">
        <v>1992</v>
      </c>
      <c r="D263" s="14">
        <v>9669.2999999999993</v>
      </c>
      <c r="E263" s="14">
        <v>7585.7</v>
      </c>
      <c r="F263" s="14">
        <v>0</v>
      </c>
      <c r="G263" s="13" t="s">
        <v>1114</v>
      </c>
      <c r="H263" s="13">
        <v>4</v>
      </c>
      <c r="I263" s="13"/>
      <c r="J263" s="13"/>
      <c r="K263" s="14"/>
      <c r="L263" s="14"/>
      <c r="M263" s="14"/>
      <c r="N263" s="14"/>
      <c r="O263" s="14"/>
      <c r="P263" s="14">
        <f t="shared" si="117"/>
        <v>11600000</v>
      </c>
      <c r="Q263" s="14"/>
      <c r="R263" s="14"/>
      <c r="S263" s="14"/>
      <c r="T263" s="14"/>
      <c r="U263" s="14">
        <f t="shared" si="118"/>
        <v>464126.39999999997</v>
      </c>
      <c r="V263" s="13"/>
      <c r="W263" s="14">
        <f t="shared" si="111"/>
        <v>12064126.4</v>
      </c>
      <c r="X263" s="18" t="s">
        <v>588</v>
      </c>
      <c r="Y263" s="45">
        <v>0</v>
      </c>
      <c r="Z263" s="45">
        <v>0</v>
      </c>
      <c r="AA263" s="45">
        <v>0</v>
      </c>
      <c r="AB263" s="17">
        <f t="shared" si="112"/>
        <v>12064126.4</v>
      </c>
    </row>
    <row r="264" spans="1:16378" s="10" customFormat="1" ht="93.75" customHeight="1" x14ac:dyDescent="0.25">
      <c r="A264" s="15">
        <f>IF(OR(C264=0,C264=""),"",COUNTA($C$18:C264))</f>
        <v>238</v>
      </c>
      <c r="B264" s="23" t="s">
        <v>492</v>
      </c>
      <c r="C264" s="34">
        <v>1992</v>
      </c>
      <c r="D264" s="14">
        <v>6082.9</v>
      </c>
      <c r="E264" s="14">
        <v>4057.2</v>
      </c>
      <c r="F264" s="14">
        <v>106.5</v>
      </c>
      <c r="G264" s="13" t="s">
        <v>1117</v>
      </c>
      <c r="H264" s="13">
        <v>2</v>
      </c>
      <c r="I264" s="13"/>
      <c r="J264" s="13"/>
      <c r="K264" s="14"/>
      <c r="L264" s="14"/>
      <c r="M264" s="14"/>
      <c r="N264" s="16"/>
      <c r="O264" s="14"/>
      <c r="P264" s="14">
        <f t="shared" si="117"/>
        <v>5800000</v>
      </c>
      <c r="Q264" s="14"/>
      <c r="R264" s="14"/>
      <c r="S264" s="14"/>
      <c r="T264" s="14"/>
      <c r="U264" s="14">
        <f t="shared" si="118"/>
        <v>291979.19999999995</v>
      </c>
      <c r="V264" s="13"/>
      <c r="W264" s="14">
        <f t="shared" ref="W264:W327" si="119">K264+L264+M264+N264+O264+P264+Q264+R264+S264+T264+U264+V264</f>
        <v>6091979.2000000002</v>
      </c>
      <c r="X264" s="18" t="s">
        <v>588</v>
      </c>
      <c r="Y264" s="45">
        <v>0</v>
      </c>
      <c r="Z264" s="45">
        <v>0</v>
      </c>
      <c r="AA264" s="45">
        <v>0</v>
      </c>
      <c r="AB264" s="17">
        <f t="shared" ref="AB264:AB327" si="120">W264-(Y264+Z264+AA264)</f>
        <v>6091979.2000000002</v>
      </c>
    </row>
    <row r="265" spans="1:16378" s="10" customFormat="1" ht="93.75" customHeight="1" x14ac:dyDescent="0.25">
      <c r="A265" s="15">
        <f>IF(OR(C265=0,C265=""),"",COUNTA($C$18:C265))</f>
        <v>239</v>
      </c>
      <c r="B265" s="60" t="s">
        <v>493</v>
      </c>
      <c r="C265" s="64">
        <v>1992</v>
      </c>
      <c r="D265" s="32">
        <v>7322</v>
      </c>
      <c r="E265" s="32">
        <v>5592</v>
      </c>
      <c r="F265" s="32">
        <v>42.5</v>
      </c>
      <c r="G265" s="13" t="s">
        <v>1114</v>
      </c>
      <c r="H265" s="13">
        <v>3</v>
      </c>
      <c r="I265" s="13"/>
      <c r="J265" s="13"/>
      <c r="K265" s="31"/>
      <c r="L265" s="14"/>
      <c r="M265" s="14"/>
      <c r="N265" s="16"/>
      <c r="O265" s="14"/>
      <c r="P265" s="14">
        <f t="shared" si="117"/>
        <v>8700000</v>
      </c>
      <c r="Q265" s="14"/>
      <c r="R265" s="14"/>
      <c r="S265" s="14"/>
      <c r="T265" s="14"/>
      <c r="U265" s="14">
        <f t="shared" si="118"/>
        <v>351456</v>
      </c>
      <c r="V265" s="13"/>
      <c r="W265" s="14">
        <f t="shared" si="119"/>
        <v>9051456</v>
      </c>
      <c r="X265" s="18" t="s">
        <v>588</v>
      </c>
      <c r="Y265" s="45">
        <v>0</v>
      </c>
      <c r="Z265" s="45">
        <v>0</v>
      </c>
      <c r="AA265" s="45">
        <v>0</v>
      </c>
      <c r="AB265" s="17">
        <f t="shared" si="120"/>
        <v>9051456</v>
      </c>
    </row>
    <row r="266" spans="1:16378" s="10" customFormat="1" ht="93.75" customHeight="1" x14ac:dyDescent="0.25">
      <c r="A266" s="15">
        <f>IF(OR(C266=0,C266=""),"",COUNTA($C$18:C266))</f>
        <v>240</v>
      </c>
      <c r="B266" s="28" t="s">
        <v>494</v>
      </c>
      <c r="C266" s="45">
        <v>1992</v>
      </c>
      <c r="D266" s="31">
        <v>5540</v>
      </c>
      <c r="E266" s="31">
        <v>3727</v>
      </c>
      <c r="F266" s="31">
        <v>0</v>
      </c>
      <c r="G266" s="13" t="s">
        <v>1114</v>
      </c>
      <c r="H266" s="13">
        <v>2</v>
      </c>
      <c r="I266" s="13"/>
      <c r="J266" s="13"/>
      <c r="K266" s="14"/>
      <c r="L266" s="14"/>
      <c r="M266" s="14"/>
      <c r="N266" s="16"/>
      <c r="O266" s="14"/>
      <c r="P266" s="14">
        <f t="shared" si="117"/>
        <v>5800000</v>
      </c>
      <c r="Q266" s="14"/>
      <c r="R266" s="14"/>
      <c r="S266" s="14"/>
      <c r="T266" s="14"/>
      <c r="U266" s="14">
        <f t="shared" si="118"/>
        <v>265920</v>
      </c>
      <c r="V266" s="13"/>
      <c r="W266" s="14">
        <f t="shared" si="119"/>
        <v>6065920</v>
      </c>
      <c r="X266" s="18" t="s">
        <v>588</v>
      </c>
      <c r="Y266" s="45">
        <v>0</v>
      </c>
      <c r="Z266" s="45">
        <v>0</v>
      </c>
      <c r="AA266" s="45">
        <v>0</v>
      </c>
      <c r="AB266" s="17">
        <f t="shared" si="120"/>
        <v>6065920</v>
      </c>
    </row>
    <row r="267" spans="1:16378" s="10" customFormat="1" ht="93.75" customHeight="1" x14ac:dyDescent="0.25">
      <c r="A267" s="15">
        <f>IF(OR(C267=0,C267=""),"",COUNTA($C$18:C267))</f>
        <v>241</v>
      </c>
      <c r="B267" s="23" t="s">
        <v>497</v>
      </c>
      <c r="C267" s="34">
        <v>1993</v>
      </c>
      <c r="D267" s="14">
        <v>8365.4</v>
      </c>
      <c r="E267" s="14">
        <v>6561.7</v>
      </c>
      <c r="F267" s="14">
        <v>0</v>
      </c>
      <c r="G267" s="13" t="s">
        <v>1117</v>
      </c>
      <c r="H267" s="13">
        <v>3</v>
      </c>
      <c r="I267" s="13"/>
      <c r="J267" s="13"/>
      <c r="K267" s="14"/>
      <c r="L267" s="14"/>
      <c r="M267" s="14"/>
      <c r="N267" s="16"/>
      <c r="O267" s="14"/>
      <c r="P267" s="14">
        <f t="shared" si="117"/>
        <v>8700000</v>
      </c>
      <c r="Q267" s="14"/>
      <c r="R267" s="14"/>
      <c r="S267" s="14"/>
      <c r="T267" s="14"/>
      <c r="U267" s="14">
        <f t="shared" si="118"/>
        <v>401539.19999999995</v>
      </c>
      <c r="V267" s="13"/>
      <c r="W267" s="14">
        <f t="shared" si="119"/>
        <v>9101539.1999999993</v>
      </c>
      <c r="X267" s="18" t="s">
        <v>588</v>
      </c>
      <c r="Y267" s="45">
        <v>0</v>
      </c>
      <c r="Z267" s="45">
        <v>0</v>
      </c>
      <c r="AA267" s="45">
        <v>0</v>
      </c>
      <c r="AB267" s="17">
        <f t="shared" si="120"/>
        <v>9101539.1999999993</v>
      </c>
    </row>
    <row r="268" spans="1:16378" s="10" customFormat="1" ht="93.75" customHeight="1" x14ac:dyDescent="0.25">
      <c r="A268" s="15">
        <f>IF(OR(C268=0,C268=""),"",COUNTA($C$18:C268))</f>
        <v>242</v>
      </c>
      <c r="B268" s="23" t="s">
        <v>498</v>
      </c>
      <c r="C268" s="34">
        <v>1993</v>
      </c>
      <c r="D268" s="14">
        <v>13938.8</v>
      </c>
      <c r="E268" s="14">
        <v>7188.8</v>
      </c>
      <c r="F268" s="14">
        <v>30.6</v>
      </c>
      <c r="G268" s="13" t="s">
        <v>1114</v>
      </c>
      <c r="H268" s="13">
        <v>6</v>
      </c>
      <c r="I268" s="13"/>
      <c r="J268" s="13"/>
      <c r="K268" s="14"/>
      <c r="L268" s="14"/>
      <c r="M268" s="14"/>
      <c r="N268" s="16"/>
      <c r="O268" s="14"/>
      <c r="P268" s="14">
        <f t="shared" si="117"/>
        <v>17400000</v>
      </c>
      <c r="Q268" s="14"/>
      <c r="R268" s="14"/>
      <c r="S268" s="14"/>
      <c r="T268" s="14"/>
      <c r="U268" s="14">
        <f t="shared" si="118"/>
        <v>669062.39999999991</v>
      </c>
      <c r="V268" s="13"/>
      <c r="W268" s="14">
        <f t="shared" si="119"/>
        <v>18069062.399999999</v>
      </c>
      <c r="X268" s="18" t="s">
        <v>588</v>
      </c>
      <c r="Y268" s="45">
        <v>0</v>
      </c>
      <c r="Z268" s="45">
        <v>0</v>
      </c>
      <c r="AA268" s="45">
        <v>0</v>
      </c>
      <c r="AB268" s="17">
        <f t="shared" si="120"/>
        <v>18069062.399999999</v>
      </c>
    </row>
    <row r="269" spans="1:16378" s="10" customFormat="1" ht="93.75" customHeight="1" x14ac:dyDescent="0.25">
      <c r="A269" s="15">
        <f>IF(OR(C269=0,C269=""),"",COUNTA($C$18:C269))</f>
        <v>243</v>
      </c>
      <c r="B269" s="23" t="s">
        <v>499</v>
      </c>
      <c r="C269" s="34">
        <v>1993</v>
      </c>
      <c r="D269" s="14">
        <v>7695.8</v>
      </c>
      <c r="E269" s="14">
        <v>4734.7</v>
      </c>
      <c r="F269" s="14">
        <v>0</v>
      </c>
      <c r="G269" s="13" t="s">
        <v>1114</v>
      </c>
      <c r="H269" s="13">
        <v>3</v>
      </c>
      <c r="I269" s="13"/>
      <c r="J269" s="13"/>
      <c r="K269" s="14"/>
      <c r="L269" s="14"/>
      <c r="M269" s="14"/>
      <c r="N269" s="16"/>
      <c r="O269" s="14"/>
      <c r="P269" s="14">
        <f t="shared" si="117"/>
        <v>8700000</v>
      </c>
      <c r="Q269" s="14"/>
      <c r="R269" s="14"/>
      <c r="S269" s="14"/>
      <c r="T269" s="14"/>
      <c r="U269" s="14">
        <f t="shared" si="118"/>
        <v>369398.4</v>
      </c>
      <c r="V269" s="13"/>
      <c r="W269" s="14">
        <f t="shared" si="119"/>
        <v>9069398.4000000004</v>
      </c>
      <c r="X269" s="18" t="s">
        <v>588</v>
      </c>
      <c r="Y269" s="45">
        <v>0</v>
      </c>
      <c r="Z269" s="45">
        <v>0</v>
      </c>
      <c r="AA269" s="45">
        <v>0</v>
      </c>
      <c r="AB269" s="17">
        <f t="shared" si="120"/>
        <v>9069398.4000000004</v>
      </c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  <c r="DM269" s="12"/>
      <c r="DN269" s="12"/>
      <c r="DO269" s="12"/>
      <c r="DP269" s="12"/>
      <c r="DQ269" s="12"/>
      <c r="DR269" s="12"/>
      <c r="DS269" s="12"/>
      <c r="DT269" s="12"/>
      <c r="DU269" s="12"/>
      <c r="DV269" s="12"/>
      <c r="DW269" s="12"/>
      <c r="DX269" s="12"/>
      <c r="DY269" s="12"/>
      <c r="DZ269" s="12"/>
      <c r="EA269" s="12"/>
      <c r="EB269" s="12"/>
      <c r="EC269" s="12"/>
      <c r="ED269" s="12"/>
      <c r="EE269" s="12"/>
      <c r="EF269" s="12"/>
      <c r="EG269" s="12"/>
      <c r="EH269" s="12"/>
      <c r="EI269" s="12"/>
      <c r="EJ269" s="12"/>
      <c r="EK269" s="12"/>
      <c r="EL269" s="12"/>
      <c r="EM269" s="12"/>
      <c r="EN269" s="12"/>
      <c r="EO269" s="12"/>
      <c r="EP269" s="12"/>
      <c r="EQ269" s="12"/>
      <c r="ER269" s="12"/>
      <c r="ES269" s="12"/>
      <c r="ET269" s="12"/>
      <c r="EU269" s="12"/>
      <c r="EV269" s="12"/>
      <c r="EW269" s="12"/>
      <c r="EX269" s="12"/>
      <c r="EY269" s="12"/>
      <c r="EZ269" s="12"/>
      <c r="FA269" s="12"/>
      <c r="FB269" s="12"/>
      <c r="FC269" s="12"/>
      <c r="FD269" s="12"/>
      <c r="FE269" s="12"/>
      <c r="FF269" s="12"/>
      <c r="FG269" s="12"/>
      <c r="FH269" s="12"/>
      <c r="FI269" s="12"/>
      <c r="FJ269" s="12"/>
      <c r="FK269" s="12"/>
      <c r="FL269" s="12"/>
      <c r="FM269" s="12"/>
      <c r="FN269" s="12"/>
      <c r="FO269" s="12"/>
      <c r="FP269" s="12"/>
      <c r="FQ269" s="12"/>
      <c r="FR269" s="12"/>
      <c r="FS269" s="12"/>
      <c r="FT269" s="12"/>
      <c r="FU269" s="12"/>
      <c r="FV269" s="12"/>
      <c r="FW269" s="12"/>
      <c r="FX269" s="12"/>
      <c r="FY269" s="12"/>
      <c r="FZ269" s="12"/>
      <c r="GA269" s="12"/>
      <c r="GB269" s="12"/>
      <c r="GC269" s="12"/>
      <c r="GD269" s="12"/>
      <c r="GE269" s="12"/>
      <c r="GF269" s="12"/>
      <c r="GG269" s="12"/>
      <c r="GH269" s="12"/>
      <c r="GI269" s="12"/>
      <c r="GJ269" s="12"/>
      <c r="GK269" s="12"/>
      <c r="GL269" s="12"/>
      <c r="GM269" s="12"/>
      <c r="GN269" s="12"/>
      <c r="GO269" s="12"/>
      <c r="GP269" s="12"/>
      <c r="GQ269" s="12"/>
      <c r="GR269" s="12"/>
      <c r="GS269" s="12"/>
      <c r="GT269" s="12"/>
      <c r="GU269" s="12"/>
      <c r="GV269" s="12"/>
      <c r="GW269" s="12"/>
      <c r="GX269" s="12"/>
      <c r="GY269" s="12"/>
      <c r="GZ269" s="12"/>
      <c r="HA269" s="12"/>
      <c r="HB269" s="12"/>
      <c r="HC269" s="12"/>
      <c r="HD269" s="12"/>
      <c r="HE269" s="12"/>
      <c r="HF269" s="12"/>
      <c r="HG269" s="12"/>
      <c r="HH269" s="12"/>
      <c r="HI269" s="12"/>
      <c r="HJ269" s="12"/>
      <c r="HK269" s="12"/>
      <c r="HL269" s="12"/>
      <c r="HM269" s="12"/>
      <c r="HN269" s="12"/>
      <c r="HO269" s="12"/>
      <c r="HP269" s="12"/>
      <c r="HQ269" s="12"/>
      <c r="HR269" s="12"/>
      <c r="HS269" s="12"/>
      <c r="HT269" s="12"/>
      <c r="HU269" s="12"/>
      <c r="HV269" s="12"/>
      <c r="HW269" s="12"/>
      <c r="HX269" s="12"/>
      <c r="HY269" s="12"/>
      <c r="HZ269" s="12"/>
      <c r="IA269" s="12"/>
      <c r="IB269" s="12"/>
      <c r="IC269" s="12"/>
      <c r="ID269" s="12"/>
      <c r="IE269" s="12"/>
      <c r="IF269" s="12"/>
      <c r="IG269" s="12"/>
      <c r="IH269" s="12"/>
      <c r="II269" s="12"/>
      <c r="IJ269" s="12"/>
      <c r="IK269" s="12"/>
      <c r="IL269" s="12"/>
      <c r="IM269" s="12"/>
      <c r="IN269" s="12"/>
      <c r="IO269" s="12"/>
      <c r="IP269" s="12"/>
      <c r="IQ269" s="12"/>
      <c r="IR269" s="12"/>
      <c r="IS269" s="12"/>
      <c r="IT269" s="12"/>
      <c r="IU269" s="12"/>
      <c r="IV269" s="12"/>
      <c r="IW269" s="12"/>
      <c r="IX269" s="12"/>
      <c r="IY269" s="12"/>
      <c r="IZ269" s="12"/>
      <c r="JA269" s="12"/>
      <c r="JB269" s="12"/>
      <c r="JC269" s="12"/>
      <c r="JD269" s="12"/>
      <c r="JE269" s="12"/>
      <c r="JF269" s="12"/>
      <c r="JG269" s="12"/>
      <c r="JH269" s="12"/>
      <c r="JI269" s="12"/>
      <c r="JJ269" s="12"/>
      <c r="JK269" s="12"/>
      <c r="JL269" s="12"/>
      <c r="JM269" s="12"/>
      <c r="JN269" s="12"/>
      <c r="JO269" s="12"/>
      <c r="JP269" s="12"/>
      <c r="JQ269" s="12"/>
      <c r="JR269" s="12"/>
      <c r="JS269" s="12"/>
      <c r="JT269" s="12"/>
      <c r="JU269" s="12"/>
      <c r="JV269" s="12"/>
      <c r="JW269" s="12"/>
      <c r="JX269" s="12"/>
      <c r="JY269" s="12"/>
      <c r="JZ269" s="12"/>
      <c r="KA269" s="12"/>
      <c r="KB269" s="12"/>
      <c r="KC269" s="12"/>
      <c r="KD269" s="12"/>
      <c r="KE269" s="12"/>
      <c r="KF269" s="12"/>
      <c r="KG269" s="12"/>
      <c r="KH269" s="12"/>
      <c r="KI269" s="12"/>
      <c r="KJ269" s="12"/>
      <c r="KK269" s="12"/>
      <c r="KL269" s="12"/>
      <c r="KM269" s="12"/>
      <c r="KN269" s="12"/>
      <c r="KO269" s="12"/>
      <c r="KP269" s="12"/>
      <c r="KQ269" s="12"/>
      <c r="KR269" s="12"/>
      <c r="KS269" s="12"/>
      <c r="KT269" s="12"/>
      <c r="KU269" s="12"/>
      <c r="KV269" s="12"/>
      <c r="KW269" s="12"/>
      <c r="KX269" s="12"/>
      <c r="KY269" s="12"/>
      <c r="KZ269" s="12"/>
      <c r="LA269" s="12"/>
      <c r="LB269" s="12"/>
      <c r="LC269" s="12"/>
      <c r="LD269" s="12"/>
      <c r="LE269" s="12"/>
      <c r="LF269" s="12"/>
      <c r="LG269" s="12"/>
      <c r="LH269" s="12"/>
      <c r="LI269" s="12"/>
      <c r="LJ269" s="12"/>
      <c r="LK269" s="12"/>
      <c r="LL269" s="12"/>
      <c r="LM269" s="12"/>
      <c r="LN269" s="12"/>
      <c r="LO269" s="12"/>
      <c r="LP269" s="12"/>
      <c r="LQ269" s="12"/>
      <c r="LR269" s="12"/>
      <c r="LS269" s="12"/>
      <c r="LT269" s="12"/>
      <c r="LU269" s="12"/>
      <c r="LV269" s="12"/>
      <c r="LW269" s="12"/>
      <c r="LX269" s="12"/>
      <c r="LY269" s="12"/>
      <c r="LZ269" s="12"/>
      <c r="MA269" s="12"/>
      <c r="MB269" s="12"/>
      <c r="MC269" s="12"/>
      <c r="MD269" s="12"/>
      <c r="ME269" s="12"/>
      <c r="MF269" s="12"/>
      <c r="MG269" s="12"/>
      <c r="MH269" s="12"/>
      <c r="MI269" s="12"/>
      <c r="MJ269" s="12"/>
      <c r="MK269" s="12"/>
      <c r="ML269" s="12"/>
      <c r="MM269" s="12"/>
      <c r="MN269" s="12"/>
      <c r="MO269" s="12"/>
      <c r="MP269" s="12"/>
      <c r="MQ269" s="12"/>
      <c r="MR269" s="12"/>
      <c r="MS269" s="12"/>
      <c r="MT269" s="12"/>
      <c r="MU269" s="12"/>
      <c r="MV269" s="12"/>
      <c r="MW269" s="12"/>
      <c r="MX269" s="12"/>
      <c r="MY269" s="12"/>
      <c r="MZ269" s="12"/>
      <c r="NA269" s="12"/>
      <c r="NB269" s="12"/>
      <c r="NC269" s="12"/>
      <c r="ND269" s="12"/>
      <c r="NE269" s="12"/>
      <c r="NF269" s="12"/>
      <c r="NG269" s="12"/>
      <c r="NH269" s="12"/>
      <c r="NI269" s="12"/>
      <c r="NJ269" s="12"/>
      <c r="NK269" s="12"/>
      <c r="NL269" s="12"/>
      <c r="NM269" s="12"/>
      <c r="NN269" s="12"/>
      <c r="NO269" s="12"/>
      <c r="NP269" s="12"/>
      <c r="NQ269" s="12"/>
      <c r="NR269" s="12"/>
      <c r="NS269" s="12"/>
      <c r="NT269" s="12"/>
      <c r="NU269" s="12"/>
      <c r="NV269" s="12"/>
      <c r="NW269" s="12"/>
      <c r="NX269" s="12"/>
      <c r="NY269" s="12"/>
      <c r="NZ269" s="12"/>
      <c r="OA269" s="12"/>
      <c r="OB269" s="12"/>
      <c r="OC269" s="12"/>
      <c r="OD269" s="12"/>
      <c r="OE269" s="12"/>
      <c r="OF269" s="12"/>
      <c r="OG269" s="12"/>
      <c r="OH269" s="12"/>
      <c r="OI269" s="12"/>
      <c r="OJ269" s="12"/>
      <c r="OK269" s="12"/>
      <c r="OL269" s="12"/>
      <c r="OM269" s="12"/>
      <c r="ON269" s="12"/>
      <c r="OO269" s="12"/>
      <c r="OP269" s="12"/>
      <c r="OQ269" s="12"/>
      <c r="OR269" s="12"/>
      <c r="OS269" s="12"/>
      <c r="OT269" s="12"/>
      <c r="OU269" s="12"/>
      <c r="OV269" s="12"/>
      <c r="OW269" s="12"/>
      <c r="OX269" s="12"/>
      <c r="OY269" s="12"/>
      <c r="OZ269" s="12"/>
      <c r="PA269" s="12"/>
      <c r="PB269" s="12"/>
      <c r="PC269" s="12"/>
      <c r="PD269" s="12"/>
      <c r="PE269" s="12"/>
      <c r="PF269" s="12"/>
      <c r="PG269" s="12"/>
      <c r="PH269" s="12"/>
      <c r="PI269" s="12"/>
      <c r="PJ269" s="12"/>
      <c r="PK269" s="12"/>
      <c r="PL269" s="12"/>
      <c r="PM269" s="12"/>
      <c r="PN269" s="12"/>
      <c r="PO269" s="12"/>
      <c r="PP269" s="12"/>
      <c r="PQ269" s="12"/>
      <c r="PR269" s="12"/>
      <c r="PS269" s="12"/>
      <c r="PT269" s="12"/>
      <c r="PU269" s="12"/>
      <c r="PV269" s="12"/>
      <c r="PW269" s="12"/>
      <c r="PX269" s="12"/>
      <c r="PY269" s="12"/>
      <c r="PZ269" s="12"/>
      <c r="QA269" s="12"/>
      <c r="QB269" s="12"/>
      <c r="QC269" s="12"/>
      <c r="QD269" s="12"/>
      <c r="QE269" s="12"/>
      <c r="QF269" s="12"/>
      <c r="QG269" s="12"/>
      <c r="QH269" s="12"/>
      <c r="QI269" s="12"/>
      <c r="QJ269" s="12"/>
      <c r="QK269" s="12"/>
      <c r="QL269" s="12"/>
      <c r="QM269" s="12"/>
      <c r="QN269" s="12"/>
      <c r="QO269" s="12"/>
      <c r="QP269" s="12"/>
      <c r="QQ269" s="12"/>
      <c r="QR269" s="12"/>
      <c r="QS269" s="12"/>
      <c r="QT269" s="12"/>
      <c r="QU269" s="12"/>
      <c r="QV269" s="12"/>
      <c r="QW269" s="12"/>
      <c r="QX269" s="12"/>
      <c r="QY269" s="12"/>
      <c r="QZ269" s="12"/>
      <c r="RA269" s="12"/>
      <c r="RB269" s="12"/>
      <c r="RC269" s="12"/>
      <c r="RD269" s="12"/>
      <c r="RE269" s="12"/>
      <c r="RF269" s="12"/>
      <c r="RG269" s="12"/>
      <c r="RH269" s="12"/>
      <c r="RI269" s="12"/>
      <c r="RJ269" s="12"/>
      <c r="RK269" s="12"/>
      <c r="RL269" s="12"/>
      <c r="RM269" s="12"/>
      <c r="RN269" s="12"/>
      <c r="RO269" s="12"/>
      <c r="RP269" s="12"/>
      <c r="RQ269" s="12"/>
      <c r="RR269" s="12"/>
      <c r="RS269" s="12"/>
      <c r="RT269" s="12"/>
      <c r="RU269" s="12"/>
      <c r="RV269" s="12"/>
      <c r="RW269" s="12"/>
      <c r="RX269" s="12"/>
      <c r="RY269" s="12"/>
      <c r="RZ269" s="12"/>
      <c r="SA269" s="12"/>
      <c r="SB269" s="12"/>
      <c r="SC269" s="12"/>
      <c r="SD269" s="12"/>
      <c r="SE269" s="12"/>
      <c r="SF269" s="12"/>
      <c r="SG269" s="12"/>
      <c r="SH269" s="12"/>
      <c r="SI269" s="12"/>
      <c r="SJ269" s="12"/>
      <c r="SK269" s="12"/>
      <c r="SL269" s="12"/>
      <c r="SM269" s="12"/>
      <c r="SN269" s="12"/>
      <c r="SO269" s="12"/>
      <c r="SP269" s="12"/>
      <c r="SQ269" s="12"/>
      <c r="SR269" s="12"/>
      <c r="SS269" s="12"/>
      <c r="ST269" s="12"/>
      <c r="SU269" s="12"/>
      <c r="SV269" s="12"/>
      <c r="SW269" s="12"/>
      <c r="SX269" s="12"/>
      <c r="SY269" s="12"/>
      <c r="SZ269" s="12"/>
      <c r="TA269" s="12"/>
      <c r="TB269" s="12"/>
      <c r="TC269" s="12"/>
      <c r="TD269" s="12"/>
      <c r="TE269" s="12"/>
      <c r="TF269" s="12"/>
      <c r="TG269" s="12"/>
      <c r="TH269" s="12"/>
      <c r="TI269" s="12"/>
      <c r="TJ269" s="12"/>
      <c r="TK269" s="12"/>
      <c r="TL269" s="12"/>
      <c r="TM269" s="12"/>
      <c r="TN269" s="12"/>
      <c r="TO269" s="12"/>
      <c r="TP269" s="12"/>
      <c r="TQ269" s="12"/>
      <c r="TR269" s="12"/>
      <c r="TS269" s="12"/>
      <c r="TT269" s="12"/>
      <c r="TU269" s="12"/>
      <c r="TV269" s="12"/>
      <c r="TW269" s="12"/>
      <c r="TX269" s="12"/>
      <c r="TY269" s="12"/>
      <c r="TZ269" s="12"/>
      <c r="UA269" s="12"/>
      <c r="UB269" s="12"/>
      <c r="UC269" s="12"/>
      <c r="UD269" s="12"/>
      <c r="UE269" s="12"/>
      <c r="UF269" s="12"/>
      <c r="UG269" s="12"/>
      <c r="UH269" s="12"/>
      <c r="UI269" s="12"/>
      <c r="UJ269" s="12"/>
      <c r="UK269" s="12"/>
      <c r="UL269" s="12"/>
      <c r="UM269" s="12"/>
      <c r="UN269" s="12"/>
      <c r="UO269" s="12"/>
      <c r="UP269" s="12"/>
      <c r="UQ269" s="12"/>
      <c r="UR269" s="12"/>
      <c r="US269" s="12"/>
      <c r="UT269" s="12"/>
      <c r="UU269" s="12"/>
      <c r="UV269" s="12"/>
      <c r="UW269" s="12"/>
      <c r="UX269" s="12"/>
      <c r="UY269" s="12"/>
      <c r="UZ269" s="12"/>
      <c r="VA269" s="12"/>
      <c r="VB269" s="12"/>
      <c r="VC269" s="12"/>
      <c r="VD269" s="12"/>
      <c r="VE269" s="12"/>
      <c r="VF269" s="12"/>
      <c r="VG269" s="12"/>
      <c r="VH269" s="12"/>
      <c r="VI269" s="12"/>
      <c r="VJ269" s="12"/>
      <c r="VK269" s="12"/>
      <c r="VL269" s="12"/>
      <c r="VM269" s="12"/>
      <c r="VN269" s="12"/>
      <c r="VO269" s="12"/>
      <c r="VP269" s="12"/>
      <c r="VQ269" s="12"/>
      <c r="VR269" s="12"/>
      <c r="VS269" s="12"/>
      <c r="VT269" s="12"/>
      <c r="VU269" s="12"/>
      <c r="VV269" s="12"/>
      <c r="VW269" s="12"/>
      <c r="VX269" s="12"/>
      <c r="VY269" s="12"/>
      <c r="VZ269" s="12"/>
      <c r="WA269" s="12"/>
      <c r="WB269" s="12"/>
      <c r="WC269" s="12"/>
      <c r="WD269" s="12"/>
      <c r="WE269" s="12"/>
      <c r="WF269" s="12"/>
      <c r="WG269" s="12"/>
      <c r="WH269" s="12"/>
      <c r="WI269" s="12"/>
      <c r="WJ269" s="12"/>
      <c r="WK269" s="12"/>
      <c r="WL269" s="12"/>
      <c r="WM269" s="12"/>
      <c r="WN269" s="12"/>
      <c r="WO269" s="12"/>
      <c r="WP269" s="12"/>
      <c r="WQ269" s="12"/>
      <c r="WR269" s="12"/>
      <c r="WS269" s="12"/>
      <c r="WT269" s="12"/>
      <c r="WU269" s="12"/>
      <c r="WV269" s="12"/>
      <c r="WW269" s="12"/>
      <c r="WX269" s="12"/>
      <c r="WY269" s="12"/>
      <c r="WZ269" s="12"/>
      <c r="XA269" s="12"/>
      <c r="XB269" s="12"/>
      <c r="XC269" s="12"/>
      <c r="XD269" s="12"/>
      <c r="XE269" s="12"/>
      <c r="XF269" s="12"/>
      <c r="XG269" s="12"/>
      <c r="XH269" s="12"/>
      <c r="XI269" s="12"/>
      <c r="XJ269" s="12"/>
      <c r="XK269" s="12"/>
      <c r="XL269" s="12"/>
      <c r="XM269" s="12"/>
      <c r="XN269" s="12"/>
      <c r="XO269" s="12"/>
      <c r="XP269" s="12"/>
      <c r="XQ269" s="12"/>
      <c r="XR269" s="12"/>
      <c r="XS269" s="12"/>
      <c r="XT269" s="12"/>
      <c r="XU269" s="12"/>
      <c r="XV269" s="12"/>
      <c r="XW269" s="12"/>
      <c r="XX269" s="12"/>
      <c r="XY269" s="12"/>
      <c r="XZ269" s="12"/>
      <c r="YA269" s="12"/>
      <c r="YB269" s="12"/>
      <c r="YC269" s="12"/>
      <c r="YD269" s="12"/>
      <c r="YE269" s="12"/>
      <c r="YF269" s="12"/>
      <c r="YG269" s="12"/>
      <c r="YH269" s="12"/>
      <c r="YI269" s="12"/>
      <c r="YJ269" s="12"/>
      <c r="YK269" s="12"/>
      <c r="YL269" s="12"/>
      <c r="YM269" s="12"/>
      <c r="YN269" s="12"/>
      <c r="YO269" s="12"/>
      <c r="YP269" s="12"/>
      <c r="YQ269" s="12"/>
      <c r="YR269" s="12"/>
      <c r="YS269" s="12"/>
      <c r="YT269" s="12"/>
      <c r="YU269" s="12"/>
      <c r="YV269" s="12"/>
      <c r="YW269" s="12"/>
      <c r="YX269" s="12"/>
      <c r="YY269" s="12"/>
      <c r="YZ269" s="12"/>
      <c r="ZA269" s="12"/>
      <c r="ZB269" s="12"/>
      <c r="ZC269" s="12"/>
      <c r="ZD269" s="12"/>
      <c r="ZE269" s="12"/>
      <c r="ZF269" s="12"/>
      <c r="ZG269" s="12"/>
      <c r="ZH269" s="12"/>
      <c r="ZI269" s="12"/>
      <c r="ZJ269" s="12"/>
      <c r="ZK269" s="12"/>
      <c r="ZL269" s="12"/>
      <c r="ZM269" s="12"/>
      <c r="ZN269" s="12"/>
      <c r="ZO269" s="12"/>
      <c r="ZP269" s="12"/>
      <c r="ZQ269" s="12"/>
      <c r="ZR269" s="12"/>
      <c r="ZS269" s="12"/>
      <c r="ZT269" s="12"/>
      <c r="ZU269" s="12"/>
      <c r="ZV269" s="12"/>
      <c r="ZW269" s="12"/>
      <c r="ZX269" s="12"/>
      <c r="ZY269" s="12"/>
      <c r="ZZ269" s="12"/>
      <c r="AAA269" s="12"/>
      <c r="AAB269" s="12"/>
      <c r="AAC269" s="12"/>
      <c r="AAD269" s="12"/>
      <c r="AAE269" s="12"/>
      <c r="AAF269" s="12"/>
      <c r="AAG269" s="12"/>
      <c r="AAH269" s="12"/>
      <c r="AAI269" s="12"/>
      <c r="AAJ269" s="12"/>
      <c r="AAK269" s="12"/>
      <c r="AAL269" s="12"/>
      <c r="AAM269" s="12"/>
      <c r="AAN269" s="12"/>
      <c r="AAO269" s="12"/>
      <c r="AAP269" s="12"/>
      <c r="AAQ269" s="12"/>
      <c r="AAR269" s="12"/>
      <c r="AAS269" s="12"/>
      <c r="AAT269" s="12"/>
      <c r="AAU269" s="12"/>
      <c r="AAV269" s="12"/>
      <c r="AAW269" s="12"/>
      <c r="AAX269" s="12"/>
      <c r="AAY269" s="12"/>
      <c r="AAZ269" s="12"/>
      <c r="ABA269" s="12"/>
      <c r="ABB269" s="12"/>
      <c r="ABC269" s="12"/>
      <c r="ABD269" s="12"/>
      <c r="ABE269" s="12"/>
      <c r="ABF269" s="12"/>
      <c r="ABG269" s="12"/>
      <c r="ABH269" s="12"/>
      <c r="ABI269" s="12"/>
      <c r="ABJ269" s="12"/>
      <c r="ABK269" s="12"/>
      <c r="ABL269" s="12"/>
      <c r="ABM269" s="12"/>
      <c r="ABN269" s="12"/>
      <c r="ABO269" s="12"/>
      <c r="ABP269" s="12"/>
      <c r="ABQ269" s="12"/>
      <c r="ABR269" s="12"/>
      <c r="ABS269" s="12"/>
      <c r="ABT269" s="12"/>
      <c r="ABU269" s="12"/>
      <c r="ABV269" s="12"/>
      <c r="ABW269" s="12"/>
      <c r="ABX269" s="12"/>
      <c r="ABY269" s="12"/>
      <c r="ABZ269" s="12"/>
      <c r="ACA269" s="12"/>
      <c r="ACB269" s="12"/>
      <c r="ACC269" s="12"/>
      <c r="ACD269" s="12"/>
      <c r="ACE269" s="12"/>
      <c r="ACF269" s="12"/>
      <c r="ACG269" s="12"/>
      <c r="ACH269" s="12"/>
      <c r="ACI269" s="12"/>
      <c r="ACJ269" s="12"/>
      <c r="ACK269" s="12"/>
      <c r="ACL269" s="12"/>
      <c r="ACM269" s="12"/>
      <c r="ACN269" s="12"/>
      <c r="ACO269" s="12"/>
      <c r="ACP269" s="12"/>
      <c r="ACQ269" s="12"/>
      <c r="ACR269" s="12"/>
      <c r="ACS269" s="12"/>
      <c r="ACT269" s="12"/>
      <c r="ACU269" s="12"/>
      <c r="ACV269" s="12"/>
      <c r="ACW269" s="12"/>
      <c r="ACX269" s="12"/>
      <c r="ACY269" s="12"/>
      <c r="ACZ269" s="12"/>
      <c r="ADA269" s="12"/>
      <c r="ADB269" s="12"/>
      <c r="ADC269" s="12"/>
      <c r="ADD269" s="12"/>
      <c r="ADE269" s="12"/>
      <c r="ADF269" s="12"/>
      <c r="ADG269" s="12"/>
      <c r="ADH269" s="12"/>
      <c r="ADI269" s="12"/>
      <c r="ADJ269" s="12"/>
      <c r="ADK269" s="12"/>
      <c r="ADL269" s="12"/>
      <c r="ADM269" s="12"/>
      <c r="ADN269" s="12"/>
      <c r="ADO269" s="12"/>
      <c r="ADP269" s="12"/>
      <c r="ADQ269" s="12"/>
      <c r="ADR269" s="12"/>
      <c r="ADS269" s="12"/>
      <c r="ADT269" s="12"/>
      <c r="ADU269" s="12"/>
      <c r="ADV269" s="12"/>
      <c r="ADW269" s="12"/>
      <c r="ADX269" s="12"/>
      <c r="ADY269" s="12"/>
      <c r="ADZ269" s="12"/>
      <c r="AEA269" s="12"/>
      <c r="AEB269" s="12"/>
      <c r="AEC269" s="12"/>
      <c r="AED269" s="12"/>
      <c r="AEE269" s="12"/>
      <c r="AEF269" s="12"/>
      <c r="AEG269" s="12"/>
      <c r="AEH269" s="12"/>
      <c r="AEI269" s="12"/>
      <c r="AEJ269" s="12"/>
      <c r="AEK269" s="12"/>
      <c r="AEL269" s="12"/>
      <c r="AEM269" s="12"/>
      <c r="AEN269" s="12"/>
      <c r="AEO269" s="12"/>
      <c r="AEP269" s="12"/>
      <c r="AEQ269" s="12"/>
      <c r="AER269" s="12"/>
      <c r="AES269" s="12"/>
      <c r="AET269" s="12"/>
      <c r="AEU269" s="12"/>
      <c r="AEV269" s="12"/>
      <c r="AEW269" s="12"/>
      <c r="AEX269" s="12"/>
      <c r="AEY269" s="12"/>
      <c r="AEZ269" s="12"/>
      <c r="AFA269" s="12"/>
      <c r="AFB269" s="12"/>
      <c r="AFC269" s="12"/>
      <c r="AFD269" s="12"/>
      <c r="AFE269" s="12"/>
      <c r="AFF269" s="12"/>
      <c r="AFG269" s="12"/>
      <c r="AFH269" s="12"/>
      <c r="AFI269" s="12"/>
      <c r="AFJ269" s="12"/>
      <c r="AFK269" s="12"/>
      <c r="AFL269" s="12"/>
      <c r="AFM269" s="12"/>
      <c r="AFN269" s="12"/>
      <c r="AFO269" s="12"/>
      <c r="AFP269" s="12"/>
      <c r="AFQ269" s="12"/>
      <c r="AFR269" s="12"/>
      <c r="AFS269" s="12"/>
      <c r="AFT269" s="12"/>
      <c r="AFU269" s="12"/>
      <c r="AFV269" s="12"/>
      <c r="AFW269" s="12"/>
      <c r="AFX269" s="12"/>
      <c r="AFY269" s="12"/>
      <c r="AFZ269" s="12"/>
      <c r="AGA269" s="12"/>
      <c r="AGB269" s="12"/>
      <c r="AGC269" s="12"/>
      <c r="AGD269" s="12"/>
      <c r="AGE269" s="12"/>
      <c r="AGF269" s="12"/>
      <c r="AGG269" s="12"/>
      <c r="AGH269" s="12"/>
      <c r="AGI269" s="12"/>
      <c r="AGJ269" s="12"/>
      <c r="AGK269" s="12"/>
      <c r="AGL269" s="12"/>
      <c r="AGM269" s="12"/>
      <c r="AGN269" s="12"/>
      <c r="AGO269" s="12"/>
      <c r="AGP269" s="12"/>
      <c r="AGQ269" s="12"/>
      <c r="AGR269" s="12"/>
      <c r="AGS269" s="12"/>
      <c r="AGT269" s="12"/>
      <c r="AGU269" s="12"/>
      <c r="AGV269" s="12"/>
      <c r="AGW269" s="12"/>
      <c r="AGX269" s="12"/>
      <c r="AGY269" s="12"/>
      <c r="AGZ269" s="12"/>
      <c r="AHA269" s="12"/>
      <c r="AHB269" s="12"/>
      <c r="AHC269" s="12"/>
      <c r="AHD269" s="12"/>
      <c r="AHE269" s="12"/>
      <c r="AHF269" s="12"/>
      <c r="AHG269" s="12"/>
      <c r="AHH269" s="12"/>
      <c r="AHI269" s="12"/>
      <c r="AHJ269" s="12"/>
      <c r="AHK269" s="12"/>
      <c r="AHL269" s="12"/>
      <c r="AHM269" s="12"/>
      <c r="AHN269" s="12"/>
      <c r="AHO269" s="12"/>
      <c r="AHP269" s="12"/>
      <c r="AHQ269" s="12"/>
      <c r="AHR269" s="12"/>
      <c r="AHS269" s="12"/>
      <c r="AHT269" s="12"/>
      <c r="AHU269" s="12"/>
      <c r="AHV269" s="12"/>
      <c r="AHW269" s="12"/>
      <c r="AHX269" s="12"/>
      <c r="AHY269" s="12"/>
      <c r="AHZ269" s="12"/>
      <c r="AIA269" s="12"/>
      <c r="AIB269" s="12"/>
      <c r="AIC269" s="12"/>
      <c r="AID269" s="12"/>
      <c r="AIE269" s="12"/>
      <c r="AIF269" s="12"/>
      <c r="AIG269" s="12"/>
      <c r="AIH269" s="12"/>
      <c r="AII269" s="12"/>
      <c r="AIJ269" s="12"/>
      <c r="AIK269" s="12"/>
      <c r="AIL269" s="12"/>
      <c r="AIM269" s="12"/>
      <c r="AIN269" s="12"/>
      <c r="AIO269" s="12"/>
      <c r="AIP269" s="12"/>
      <c r="AIQ269" s="12"/>
      <c r="AIR269" s="12"/>
      <c r="AIS269" s="12"/>
      <c r="AIT269" s="12"/>
      <c r="AIU269" s="12"/>
      <c r="AIV269" s="12"/>
      <c r="AIW269" s="12"/>
      <c r="AIX269" s="12"/>
      <c r="AIY269" s="12"/>
      <c r="AIZ269" s="12"/>
      <c r="AJA269" s="12"/>
      <c r="AJB269" s="12"/>
      <c r="AJC269" s="12"/>
      <c r="AJD269" s="12"/>
      <c r="AJE269" s="12"/>
      <c r="AJF269" s="12"/>
      <c r="AJG269" s="12"/>
      <c r="AJH269" s="12"/>
      <c r="AJI269" s="12"/>
      <c r="AJJ269" s="12"/>
      <c r="AJK269" s="12"/>
      <c r="AJL269" s="12"/>
      <c r="AJM269" s="12"/>
      <c r="AJN269" s="12"/>
      <c r="AJO269" s="12"/>
      <c r="AJP269" s="12"/>
      <c r="AJQ269" s="12"/>
      <c r="AJR269" s="12"/>
      <c r="AJS269" s="12"/>
      <c r="AJT269" s="12"/>
      <c r="AJU269" s="12"/>
      <c r="AJV269" s="12"/>
      <c r="AJW269" s="12"/>
      <c r="AJX269" s="12"/>
      <c r="AJY269" s="12"/>
      <c r="AJZ269" s="12"/>
      <c r="AKA269" s="12"/>
      <c r="AKB269" s="12"/>
      <c r="AKC269" s="12"/>
      <c r="AKD269" s="12"/>
      <c r="AKE269" s="12"/>
      <c r="AKF269" s="12"/>
      <c r="AKG269" s="12"/>
      <c r="AKH269" s="12"/>
      <c r="AKI269" s="12"/>
      <c r="AKJ269" s="12"/>
      <c r="AKK269" s="12"/>
      <c r="AKL269" s="12"/>
      <c r="AKM269" s="12"/>
      <c r="AKN269" s="12"/>
      <c r="AKO269" s="12"/>
      <c r="AKP269" s="12"/>
      <c r="AKQ269" s="12"/>
      <c r="AKR269" s="12"/>
      <c r="AKS269" s="12"/>
      <c r="AKT269" s="12"/>
      <c r="AKU269" s="12"/>
      <c r="AKV269" s="12"/>
      <c r="AKW269" s="12"/>
      <c r="AKX269" s="12"/>
      <c r="AKY269" s="12"/>
      <c r="AKZ269" s="12"/>
      <c r="ALA269" s="12"/>
      <c r="ALB269" s="12"/>
      <c r="ALC269" s="12"/>
      <c r="ALD269" s="12"/>
      <c r="ALE269" s="12"/>
      <c r="ALF269" s="12"/>
      <c r="ALG269" s="12"/>
      <c r="ALH269" s="12"/>
      <c r="ALI269" s="12"/>
      <c r="ALJ269" s="12"/>
      <c r="ALK269" s="12"/>
      <c r="ALL269" s="12"/>
      <c r="ALM269" s="12"/>
      <c r="ALN269" s="12"/>
      <c r="ALO269" s="12"/>
      <c r="ALP269" s="12"/>
      <c r="ALQ269" s="12"/>
      <c r="ALR269" s="12"/>
      <c r="ALS269" s="12"/>
      <c r="ALT269" s="12"/>
      <c r="ALU269" s="12"/>
      <c r="ALV269" s="12"/>
      <c r="ALW269" s="12"/>
      <c r="ALX269" s="12"/>
      <c r="ALY269" s="12"/>
      <c r="ALZ269" s="12"/>
      <c r="AMA269" s="12"/>
      <c r="AMB269" s="12"/>
      <c r="AMC269" s="12"/>
      <c r="AMD269" s="12"/>
      <c r="AME269" s="12"/>
      <c r="AMF269" s="12"/>
      <c r="AMG269" s="12"/>
      <c r="AMH269" s="12"/>
      <c r="AMI269" s="12"/>
      <c r="AMJ269" s="12"/>
      <c r="AMK269" s="12"/>
      <c r="AML269" s="12"/>
      <c r="AMM269" s="12"/>
      <c r="AMN269" s="12"/>
      <c r="AMO269" s="12"/>
      <c r="AMP269" s="12"/>
      <c r="AMQ269" s="12"/>
      <c r="AMR269" s="12"/>
      <c r="AMS269" s="12"/>
      <c r="AMT269" s="12"/>
      <c r="AMU269" s="12"/>
      <c r="AMV269" s="12"/>
      <c r="AMW269" s="12"/>
      <c r="AMX269" s="12"/>
      <c r="AMY269" s="12"/>
      <c r="AMZ269" s="12"/>
      <c r="ANA269" s="12"/>
      <c r="ANB269" s="12"/>
      <c r="ANC269" s="12"/>
      <c r="AND269" s="12"/>
      <c r="ANE269" s="12"/>
      <c r="ANF269" s="12"/>
      <c r="ANG269" s="12"/>
      <c r="ANH269" s="12"/>
      <c r="ANI269" s="12"/>
      <c r="ANJ269" s="12"/>
      <c r="ANK269" s="12"/>
      <c r="ANL269" s="12"/>
      <c r="ANM269" s="12"/>
      <c r="ANN269" s="12"/>
      <c r="ANO269" s="12"/>
      <c r="ANP269" s="12"/>
      <c r="ANQ269" s="12"/>
      <c r="ANR269" s="12"/>
      <c r="ANS269" s="12"/>
      <c r="ANT269" s="12"/>
      <c r="ANU269" s="12"/>
      <c r="ANV269" s="12"/>
      <c r="ANW269" s="12"/>
      <c r="ANX269" s="12"/>
      <c r="ANY269" s="12"/>
      <c r="ANZ269" s="12"/>
      <c r="AOA269" s="12"/>
      <c r="AOB269" s="12"/>
      <c r="AOC269" s="12"/>
      <c r="AOD269" s="12"/>
      <c r="AOE269" s="12"/>
      <c r="AOF269" s="12"/>
      <c r="AOG269" s="12"/>
      <c r="AOH269" s="12"/>
      <c r="AOI269" s="12"/>
      <c r="AOJ269" s="12"/>
      <c r="AOK269" s="12"/>
      <c r="AOL269" s="12"/>
      <c r="AOM269" s="12"/>
      <c r="AON269" s="12"/>
      <c r="AOO269" s="12"/>
      <c r="AOP269" s="12"/>
      <c r="AOQ269" s="12"/>
      <c r="AOR269" s="12"/>
      <c r="AOS269" s="12"/>
      <c r="AOT269" s="12"/>
      <c r="AOU269" s="12"/>
      <c r="AOV269" s="12"/>
      <c r="AOW269" s="12"/>
      <c r="AOX269" s="12"/>
      <c r="AOY269" s="12"/>
      <c r="AOZ269" s="12"/>
      <c r="APA269" s="12"/>
      <c r="APB269" s="12"/>
      <c r="APC269" s="12"/>
      <c r="APD269" s="12"/>
      <c r="APE269" s="12"/>
      <c r="APF269" s="12"/>
      <c r="APG269" s="12"/>
      <c r="APH269" s="12"/>
      <c r="API269" s="12"/>
      <c r="APJ269" s="12"/>
      <c r="APK269" s="12"/>
      <c r="APL269" s="12"/>
      <c r="APM269" s="12"/>
      <c r="APN269" s="12"/>
      <c r="APO269" s="12"/>
      <c r="APP269" s="12"/>
      <c r="APQ269" s="12"/>
      <c r="APR269" s="12"/>
      <c r="APS269" s="12"/>
      <c r="APT269" s="12"/>
      <c r="APU269" s="12"/>
      <c r="APV269" s="12"/>
      <c r="APW269" s="12"/>
      <c r="APX269" s="12"/>
      <c r="APY269" s="12"/>
      <c r="APZ269" s="12"/>
      <c r="AQA269" s="12"/>
      <c r="AQB269" s="12"/>
      <c r="AQC269" s="12"/>
      <c r="AQD269" s="12"/>
      <c r="AQE269" s="12"/>
      <c r="AQF269" s="12"/>
      <c r="AQG269" s="12"/>
      <c r="AQH269" s="12"/>
      <c r="AQI269" s="12"/>
      <c r="AQJ269" s="12"/>
      <c r="AQK269" s="12"/>
      <c r="AQL269" s="12"/>
      <c r="AQM269" s="12"/>
      <c r="AQN269" s="12"/>
      <c r="AQO269" s="12"/>
      <c r="AQP269" s="12"/>
      <c r="AQQ269" s="12"/>
      <c r="AQR269" s="12"/>
      <c r="AQS269" s="12"/>
      <c r="AQT269" s="12"/>
      <c r="AQU269" s="12"/>
      <c r="AQV269" s="12"/>
      <c r="AQW269" s="12"/>
      <c r="AQX269" s="12"/>
      <c r="AQY269" s="12"/>
      <c r="AQZ269" s="12"/>
      <c r="ARA269" s="12"/>
      <c r="ARB269" s="12"/>
      <c r="ARC269" s="12"/>
      <c r="ARD269" s="12"/>
      <c r="ARE269" s="12"/>
      <c r="ARF269" s="12"/>
      <c r="ARG269" s="12"/>
      <c r="ARH269" s="12"/>
      <c r="ARI269" s="12"/>
      <c r="ARJ269" s="12"/>
      <c r="ARK269" s="12"/>
      <c r="ARL269" s="12"/>
      <c r="ARM269" s="12"/>
      <c r="ARN269" s="12"/>
      <c r="ARO269" s="12"/>
      <c r="ARP269" s="12"/>
      <c r="ARQ269" s="12"/>
      <c r="ARR269" s="12"/>
      <c r="ARS269" s="12"/>
      <c r="ART269" s="12"/>
      <c r="ARU269" s="12"/>
      <c r="ARV269" s="12"/>
      <c r="ARW269" s="12"/>
      <c r="ARX269" s="12"/>
      <c r="ARY269" s="12"/>
      <c r="ARZ269" s="12"/>
      <c r="ASA269" s="12"/>
      <c r="ASB269" s="12"/>
      <c r="ASC269" s="12"/>
      <c r="ASD269" s="12"/>
      <c r="ASE269" s="12"/>
      <c r="ASF269" s="12"/>
      <c r="ASG269" s="12"/>
      <c r="ASH269" s="12"/>
      <c r="ASI269" s="12"/>
      <c r="ASJ269" s="12"/>
      <c r="ASK269" s="12"/>
      <c r="ASL269" s="12"/>
      <c r="ASM269" s="12"/>
      <c r="ASN269" s="12"/>
      <c r="ASO269" s="12"/>
      <c r="ASP269" s="12"/>
      <c r="ASQ269" s="12"/>
      <c r="ASR269" s="12"/>
      <c r="ASS269" s="12"/>
      <c r="AST269" s="12"/>
      <c r="ASU269" s="12"/>
      <c r="ASV269" s="12"/>
      <c r="ASW269" s="12"/>
      <c r="ASX269" s="12"/>
      <c r="ASY269" s="12"/>
      <c r="ASZ269" s="12"/>
      <c r="ATA269" s="12"/>
      <c r="ATB269" s="12"/>
      <c r="ATC269" s="12"/>
      <c r="ATD269" s="12"/>
      <c r="ATE269" s="12"/>
      <c r="ATF269" s="12"/>
      <c r="ATG269" s="12"/>
      <c r="ATH269" s="12"/>
      <c r="ATI269" s="12"/>
      <c r="ATJ269" s="12"/>
      <c r="ATK269" s="12"/>
      <c r="ATL269" s="12"/>
      <c r="ATM269" s="12"/>
      <c r="ATN269" s="12"/>
      <c r="ATO269" s="12"/>
      <c r="ATP269" s="12"/>
      <c r="ATQ269" s="12"/>
      <c r="ATR269" s="12"/>
      <c r="ATS269" s="12"/>
      <c r="ATT269" s="12"/>
      <c r="ATU269" s="12"/>
      <c r="ATV269" s="12"/>
      <c r="ATW269" s="12"/>
      <c r="ATX269" s="12"/>
      <c r="ATY269" s="12"/>
      <c r="ATZ269" s="12"/>
      <c r="AUA269" s="12"/>
      <c r="AUB269" s="12"/>
      <c r="AUC269" s="12"/>
      <c r="AUD269" s="12"/>
      <c r="AUE269" s="12"/>
      <c r="AUF269" s="12"/>
      <c r="AUG269" s="12"/>
      <c r="AUH269" s="12"/>
      <c r="AUI269" s="12"/>
      <c r="AUJ269" s="12"/>
      <c r="AUK269" s="12"/>
      <c r="AUL269" s="12"/>
      <c r="AUM269" s="12"/>
      <c r="AUN269" s="12"/>
      <c r="AUO269" s="12"/>
      <c r="AUP269" s="12"/>
      <c r="AUQ269" s="12"/>
      <c r="AUR269" s="12"/>
      <c r="AUS269" s="12"/>
      <c r="AUT269" s="12"/>
      <c r="AUU269" s="12"/>
      <c r="AUV269" s="12"/>
      <c r="AUW269" s="12"/>
      <c r="AUX269" s="12"/>
      <c r="AUY269" s="12"/>
      <c r="AUZ269" s="12"/>
      <c r="AVA269" s="12"/>
      <c r="AVB269" s="12"/>
      <c r="AVC269" s="12"/>
      <c r="AVD269" s="12"/>
      <c r="AVE269" s="12"/>
      <c r="AVF269" s="12"/>
      <c r="AVG269" s="12"/>
      <c r="AVH269" s="12"/>
      <c r="AVI269" s="12"/>
      <c r="AVJ269" s="12"/>
      <c r="AVK269" s="12"/>
      <c r="AVL269" s="12"/>
      <c r="AVM269" s="12"/>
      <c r="AVN269" s="12"/>
      <c r="AVO269" s="12"/>
      <c r="AVP269" s="12"/>
      <c r="AVQ269" s="12"/>
      <c r="AVR269" s="12"/>
      <c r="AVS269" s="12"/>
      <c r="AVT269" s="12"/>
      <c r="AVU269" s="12"/>
      <c r="AVV269" s="12"/>
      <c r="AVW269" s="12"/>
      <c r="AVX269" s="12"/>
      <c r="AVY269" s="12"/>
      <c r="AVZ269" s="12"/>
      <c r="AWA269" s="12"/>
      <c r="AWB269" s="12"/>
      <c r="AWC269" s="12"/>
      <c r="AWD269" s="12"/>
      <c r="AWE269" s="12"/>
      <c r="AWF269" s="12"/>
      <c r="AWG269" s="12"/>
      <c r="AWH269" s="12"/>
      <c r="AWI269" s="12"/>
      <c r="AWJ269" s="12"/>
      <c r="AWK269" s="12"/>
      <c r="AWL269" s="12"/>
      <c r="AWM269" s="12"/>
      <c r="AWN269" s="12"/>
      <c r="AWO269" s="12"/>
      <c r="AWP269" s="12"/>
      <c r="AWQ269" s="12"/>
      <c r="AWR269" s="12"/>
      <c r="AWS269" s="12"/>
      <c r="AWT269" s="12"/>
      <c r="AWU269" s="12"/>
      <c r="AWV269" s="12"/>
      <c r="AWW269" s="12"/>
      <c r="AWX269" s="12"/>
      <c r="AWY269" s="12"/>
      <c r="AWZ269" s="12"/>
      <c r="AXA269" s="12"/>
      <c r="AXB269" s="12"/>
      <c r="AXC269" s="12"/>
      <c r="AXD269" s="12"/>
      <c r="AXE269" s="12"/>
      <c r="AXF269" s="12"/>
      <c r="AXG269" s="12"/>
      <c r="AXH269" s="12"/>
      <c r="AXI269" s="12"/>
      <c r="AXJ269" s="12"/>
      <c r="AXK269" s="12"/>
      <c r="AXL269" s="12"/>
      <c r="AXM269" s="12"/>
      <c r="AXN269" s="12"/>
      <c r="AXO269" s="12"/>
      <c r="AXP269" s="12"/>
      <c r="AXQ269" s="12"/>
      <c r="AXR269" s="12"/>
      <c r="AXS269" s="12"/>
      <c r="AXT269" s="12"/>
      <c r="AXU269" s="12"/>
      <c r="AXV269" s="12"/>
      <c r="AXW269" s="12"/>
      <c r="AXX269" s="12"/>
      <c r="AXY269" s="12"/>
      <c r="AXZ269" s="12"/>
      <c r="AYA269" s="12"/>
      <c r="AYB269" s="12"/>
      <c r="AYC269" s="12"/>
      <c r="AYD269" s="12"/>
      <c r="AYE269" s="12"/>
      <c r="AYF269" s="12"/>
      <c r="AYG269" s="12"/>
      <c r="AYH269" s="12"/>
      <c r="AYI269" s="12"/>
      <c r="AYJ269" s="12"/>
      <c r="AYK269" s="12"/>
      <c r="AYL269" s="12"/>
      <c r="AYM269" s="12"/>
      <c r="AYN269" s="12"/>
      <c r="AYO269" s="12"/>
      <c r="AYP269" s="12"/>
      <c r="AYQ269" s="12"/>
      <c r="AYR269" s="12"/>
      <c r="AYS269" s="12"/>
      <c r="AYT269" s="12"/>
      <c r="AYU269" s="12"/>
      <c r="AYV269" s="12"/>
      <c r="AYW269" s="12"/>
      <c r="AYX269" s="12"/>
      <c r="AYY269" s="12"/>
      <c r="AYZ269" s="12"/>
      <c r="AZA269" s="12"/>
      <c r="AZB269" s="12"/>
      <c r="AZC269" s="12"/>
      <c r="AZD269" s="12"/>
      <c r="AZE269" s="12"/>
      <c r="AZF269" s="12"/>
      <c r="AZG269" s="12"/>
      <c r="AZH269" s="12"/>
      <c r="AZI269" s="12"/>
      <c r="AZJ269" s="12"/>
      <c r="AZK269" s="12"/>
      <c r="AZL269" s="12"/>
      <c r="AZM269" s="12"/>
      <c r="AZN269" s="12"/>
      <c r="AZO269" s="12"/>
      <c r="AZP269" s="12"/>
      <c r="AZQ269" s="12"/>
      <c r="AZR269" s="12"/>
      <c r="AZS269" s="12"/>
      <c r="AZT269" s="12"/>
      <c r="AZU269" s="12"/>
      <c r="AZV269" s="12"/>
      <c r="AZW269" s="12"/>
      <c r="AZX269" s="12"/>
      <c r="AZY269" s="12"/>
      <c r="AZZ269" s="12"/>
      <c r="BAA269" s="12"/>
      <c r="BAB269" s="12"/>
      <c r="BAC269" s="12"/>
      <c r="BAD269" s="12"/>
      <c r="BAE269" s="12"/>
      <c r="BAF269" s="12"/>
      <c r="BAG269" s="12"/>
      <c r="BAH269" s="12"/>
      <c r="BAI269" s="12"/>
      <c r="BAJ269" s="12"/>
      <c r="BAK269" s="12"/>
      <c r="BAL269" s="12"/>
      <c r="BAM269" s="12"/>
      <c r="BAN269" s="12"/>
      <c r="BAO269" s="12"/>
      <c r="BAP269" s="12"/>
      <c r="BAQ269" s="12"/>
      <c r="BAR269" s="12"/>
      <c r="BAS269" s="12"/>
      <c r="BAT269" s="12"/>
      <c r="BAU269" s="12"/>
      <c r="BAV269" s="12"/>
      <c r="BAW269" s="12"/>
      <c r="BAX269" s="12"/>
      <c r="BAY269" s="12"/>
      <c r="BAZ269" s="12"/>
      <c r="BBA269" s="12"/>
      <c r="BBB269" s="12"/>
      <c r="BBC269" s="12"/>
      <c r="BBD269" s="12"/>
      <c r="BBE269" s="12"/>
      <c r="BBF269" s="12"/>
      <c r="BBG269" s="12"/>
      <c r="BBH269" s="12"/>
      <c r="BBI269" s="12"/>
      <c r="BBJ269" s="12"/>
      <c r="BBK269" s="12"/>
      <c r="BBL269" s="12"/>
      <c r="BBM269" s="12"/>
      <c r="BBN269" s="12"/>
      <c r="BBO269" s="12"/>
      <c r="BBP269" s="12"/>
      <c r="BBQ269" s="12"/>
      <c r="BBR269" s="12"/>
      <c r="BBS269" s="12"/>
      <c r="BBT269" s="12"/>
      <c r="BBU269" s="12"/>
      <c r="BBV269" s="12"/>
      <c r="BBW269" s="12"/>
      <c r="BBX269" s="12"/>
      <c r="BBY269" s="12"/>
      <c r="BBZ269" s="12"/>
      <c r="BCA269" s="12"/>
      <c r="BCB269" s="12"/>
      <c r="BCC269" s="12"/>
      <c r="BCD269" s="12"/>
      <c r="BCE269" s="12"/>
      <c r="BCF269" s="12"/>
      <c r="BCG269" s="12"/>
      <c r="BCH269" s="12"/>
      <c r="BCI269" s="12"/>
      <c r="BCJ269" s="12"/>
      <c r="BCK269" s="12"/>
      <c r="BCL269" s="12"/>
      <c r="BCM269" s="12"/>
      <c r="BCN269" s="12"/>
      <c r="BCO269" s="12"/>
      <c r="BCP269" s="12"/>
      <c r="BCQ269" s="12"/>
      <c r="BCR269" s="12"/>
      <c r="BCS269" s="12"/>
      <c r="BCT269" s="12"/>
      <c r="BCU269" s="12"/>
      <c r="BCV269" s="12"/>
      <c r="BCW269" s="12"/>
      <c r="BCX269" s="12"/>
      <c r="BCY269" s="12"/>
      <c r="BCZ269" s="12"/>
      <c r="BDA269" s="12"/>
      <c r="BDB269" s="12"/>
      <c r="BDC269" s="12"/>
      <c r="BDD269" s="12"/>
      <c r="BDE269" s="12"/>
      <c r="BDF269" s="12"/>
      <c r="BDG269" s="12"/>
      <c r="BDH269" s="12"/>
      <c r="BDI269" s="12"/>
      <c r="BDJ269" s="12"/>
      <c r="BDK269" s="12"/>
      <c r="BDL269" s="12"/>
      <c r="BDM269" s="12"/>
      <c r="BDN269" s="12"/>
      <c r="BDO269" s="12"/>
      <c r="BDP269" s="12"/>
      <c r="BDQ269" s="12"/>
      <c r="BDR269" s="12"/>
      <c r="BDS269" s="12"/>
      <c r="BDT269" s="12"/>
      <c r="BDU269" s="12"/>
      <c r="BDV269" s="12"/>
      <c r="BDW269" s="12"/>
      <c r="BDX269" s="12"/>
      <c r="BDY269" s="12"/>
      <c r="BDZ269" s="12"/>
      <c r="BEA269" s="12"/>
      <c r="BEB269" s="12"/>
      <c r="BEC269" s="12"/>
      <c r="BED269" s="12"/>
      <c r="BEE269" s="12"/>
      <c r="BEF269" s="12"/>
      <c r="BEG269" s="12"/>
      <c r="BEH269" s="12"/>
      <c r="BEI269" s="12"/>
      <c r="BEJ269" s="12"/>
      <c r="BEK269" s="12"/>
      <c r="BEL269" s="12"/>
      <c r="BEM269" s="12"/>
      <c r="BEN269" s="12"/>
      <c r="BEO269" s="12"/>
      <c r="BEP269" s="12"/>
      <c r="BEQ269" s="12"/>
      <c r="BER269" s="12"/>
      <c r="BES269" s="12"/>
      <c r="BET269" s="12"/>
      <c r="BEU269" s="12"/>
      <c r="BEV269" s="12"/>
      <c r="BEW269" s="12"/>
      <c r="BEX269" s="12"/>
      <c r="BEY269" s="12"/>
      <c r="BEZ269" s="12"/>
      <c r="BFA269" s="12"/>
      <c r="BFB269" s="12"/>
      <c r="BFC269" s="12"/>
      <c r="BFD269" s="12"/>
      <c r="BFE269" s="12"/>
      <c r="BFF269" s="12"/>
      <c r="BFG269" s="12"/>
      <c r="BFH269" s="12"/>
      <c r="BFI269" s="12"/>
      <c r="BFJ269" s="12"/>
      <c r="BFK269" s="12"/>
      <c r="BFL269" s="12"/>
      <c r="BFM269" s="12"/>
      <c r="BFN269" s="12"/>
      <c r="BFO269" s="12"/>
      <c r="BFP269" s="12"/>
      <c r="BFQ269" s="12"/>
      <c r="BFR269" s="12"/>
      <c r="BFS269" s="12"/>
      <c r="BFT269" s="12"/>
      <c r="BFU269" s="12"/>
      <c r="BFV269" s="12"/>
      <c r="BFW269" s="12"/>
      <c r="BFX269" s="12"/>
      <c r="BFY269" s="12"/>
      <c r="BFZ269" s="12"/>
      <c r="BGA269" s="12"/>
      <c r="BGB269" s="12"/>
      <c r="BGC269" s="12"/>
      <c r="BGD269" s="12"/>
      <c r="BGE269" s="12"/>
      <c r="BGF269" s="12"/>
      <c r="BGG269" s="12"/>
      <c r="BGH269" s="12"/>
      <c r="BGI269" s="12"/>
      <c r="BGJ269" s="12"/>
      <c r="BGK269" s="12"/>
      <c r="BGL269" s="12"/>
      <c r="BGM269" s="12"/>
      <c r="BGN269" s="12"/>
      <c r="BGO269" s="12"/>
      <c r="BGP269" s="12"/>
      <c r="BGQ269" s="12"/>
      <c r="BGR269" s="12"/>
      <c r="BGS269" s="12"/>
      <c r="BGT269" s="12"/>
      <c r="BGU269" s="12"/>
      <c r="BGV269" s="12"/>
      <c r="BGW269" s="12"/>
      <c r="BGX269" s="12"/>
      <c r="BGY269" s="12"/>
      <c r="BGZ269" s="12"/>
      <c r="BHA269" s="12"/>
      <c r="BHB269" s="12"/>
      <c r="BHC269" s="12"/>
      <c r="BHD269" s="12"/>
      <c r="BHE269" s="12"/>
      <c r="BHF269" s="12"/>
      <c r="BHG269" s="12"/>
      <c r="BHH269" s="12"/>
      <c r="BHI269" s="12"/>
      <c r="BHJ269" s="12"/>
      <c r="BHK269" s="12"/>
      <c r="BHL269" s="12"/>
      <c r="BHM269" s="12"/>
      <c r="BHN269" s="12"/>
      <c r="BHO269" s="12"/>
      <c r="BHP269" s="12"/>
      <c r="BHQ269" s="12"/>
      <c r="BHR269" s="12"/>
      <c r="BHS269" s="12"/>
      <c r="BHT269" s="12"/>
      <c r="BHU269" s="12"/>
      <c r="BHV269" s="12"/>
      <c r="BHW269" s="12"/>
      <c r="BHX269" s="12"/>
      <c r="BHY269" s="12"/>
      <c r="BHZ269" s="12"/>
      <c r="BIA269" s="12"/>
      <c r="BIB269" s="12"/>
      <c r="BIC269" s="12"/>
      <c r="BID269" s="12"/>
      <c r="BIE269" s="12"/>
      <c r="BIF269" s="12"/>
      <c r="BIG269" s="12"/>
      <c r="BIH269" s="12"/>
      <c r="BII269" s="12"/>
      <c r="BIJ269" s="12"/>
      <c r="BIK269" s="12"/>
      <c r="BIL269" s="12"/>
      <c r="BIM269" s="12"/>
      <c r="BIN269" s="12"/>
      <c r="BIO269" s="12"/>
      <c r="BIP269" s="12"/>
      <c r="BIQ269" s="12"/>
      <c r="BIR269" s="12"/>
      <c r="BIS269" s="12"/>
      <c r="BIT269" s="12"/>
      <c r="BIU269" s="12"/>
      <c r="BIV269" s="12"/>
      <c r="BIW269" s="12"/>
      <c r="BIX269" s="12"/>
      <c r="BIY269" s="12"/>
      <c r="BIZ269" s="12"/>
      <c r="BJA269" s="12"/>
      <c r="BJB269" s="12"/>
      <c r="BJC269" s="12"/>
      <c r="BJD269" s="12"/>
      <c r="BJE269" s="12"/>
      <c r="BJF269" s="12"/>
      <c r="BJG269" s="12"/>
      <c r="BJH269" s="12"/>
      <c r="BJI269" s="12"/>
      <c r="BJJ269" s="12"/>
      <c r="BJK269" s="12"/>
      <c r="BJL269" s="12"/>
      <c r="BJM269" s="12"/>
      <c r="BJN269" s="12"/>
      <c r="BJO269" s="12"/>
      <c r="BJP269" s="12"/>
      <c r="BJQ269" s="12"/>
      <c r="BJR269" s="12"/>
      <c r="BJS269" s="12"/>
      <c r="BJT269" s="12"/>
      <c r="BJU269" s="12"/>
      <c r="BJV269" s="12"/>
      <c r="BJW269" s="12"/>
      <c r="BJX269" s="12"/>
      <c r="BJY269" s="12"/>
      <c r="BJZ269" s="12"/>
      <c r="BKA269" s="12"/>
      <c r="BKB269" s="12"/>
      <c r="BKC269" s="12"/>
      <c r="BKD269" s="12"/>
      <c r="BKE269" s="12"/>
      <c r="BKF269" s="12"/>
      <c r="BKG269" s="12"/>
      <c r="BKH269" s="12"/>
      <c r="BKI269" s="12"/>
      <c r="BKJ269" s="12"/>
      <c r="BKK269" s="12"/>
      <c r="BKL269" s="12"/>
      <c r="BKM269" s="12"/>
      <c r="BKN269" s="12"/>
      <c r="BKO269" s="12"/>
      <c r="BKP269" s="12"/>
      <c r="BKQ269" s="12"/>
      <c r="BKR269" s="12"/>
      <c r="BKS269" s="12"/>
      <c r="BKT269" s="12"/>
      <c r="BKU269" s="12"/>
      <c r="BKV269" s="12"/>
      <c r="BKW269" s="12"/>
      <c r="BKX269" s="12"/>
      <c r="BKY269" s="12"/>
      <c r="BKZ269" s="12"/>
      <c r="BLA269" s="12"/>
      <c r="BLB269" s="12"/>
      <c r="BLC269" s="12"/>
      <c r="BLD269" s="12"/>
      <c r="BLE269" s="12"/>
      <c r="BLF269" s="12"/>
      <c r="BLG269" s="12"/>
      <c r="BLH269" s="12"/>
      <c r="BLI269" s="12"/>
      <c r="BLJ269" s="12"/>
      <c r="BLK269" s="12"/>
      <c r="BLL269" s="12"/>
      <c r="BLM269" s="12"/>
      <c r="BLN269" s="12"/>
      <c r="BLO269" s="12"/>
      <c r="BLP269" s="12"/>
      <c r="BLQ269" s="12"/>
      <c r="BLR269" s="12"/>
      <c r="BLS269" s="12"/>
      <c r="BLT269" s="12"/>
      <c r="BLU269" s="12"/>
      <c r="BLV269" s="12"/>
      <c r="BLW269" s="12"/>
      <c r="BLX269" s="12"/>
      <c r="BLY269" s="12"/>
      <c r="BLZ269" s="12"/>
      <c r="BMA269" s="12"/>
      <c r="BMB269" s="12"/>
      <c r="BMC269" s="12"/>
      <c r="BMD269" s="12"/>
      <c r="BME269" s="12"/>
      <c r="BMF269" s="12"/>
      <c r="BMG269" s="12"/>
      <c r="BMH269" s="12"/>
      <c r="BMI269" s="12"/>
      <c r="BMJ269" s="12"/>
      <c r="BMK269" s="12"/>
      <c r="BML269" s="12"/>
      <c r="BMM269" s="12"/>
      <c r="BMN269" s="12"/>
      <c r="BMO269" s="12"/>
      <c r="BMP269" s="12"/>
      <c r="BMQ269" s="12"/>
      <c r="BMR269" s="12"/>
      <c r="BMS269" s="12"/>
      <c r="BMT269" s="12"/>
      <c r="BMU269" s="12"/>
      <c r="BMV269" s="12"/>
      <c r="BMW269" s="12"/>
      <c r="BMX269" s="12"/>
      <c r="BMY269" s="12"/>
      <c r="BMZ269" s="12"/>
      <c r="BNA269" s="12"/>
      <c r="BNB269" s="12"/>
      <c r="BNC269" s="12"/>
      <c r="BND269" s="12"/>
      <c r="BNE269" s="12"/>
      <c r="BNF269" s="12"/>
      <c r="BNG269" s="12"/>
      <c r="BNH269" s="12"/>
      <c r="BNI269" s="12"/>
      <c r="BNJ269" s="12"/>
      <c r="BNK269" s="12"/>
      <c r="BNL269" s="12"/>
      <c r="BNM269" s="12"/>
      <c r="BNN269" s="12"/>
      <c r="BNO269" s="12"/>
      <c r="BNP269" s="12"/>
      <c r="BNQ269" s="12"/>
      <c r="BNR269" s="12"/>
      <c r="BNS269" s="12"/>
      <c r="BNT269" s="12"/>
      <c r="BNU269" s="12"/>
      <c r="BNV269" s="12"/>
      <c r="BNW269" s="12"/>
      <c r="BNX269" s="12"/>
      <c r="BNY269" s="12"/>
      <c r="BNZ269" s="12"/>
      <c r="BOA269" s="12"/>
      <c r="BOB269" s="12"/>
      <c r="BOC269" s="12"/>
      <c r="BOD269" s="12"/>
      <c r="BOE269" s="12"/>
      <c r="BOF269" s="12"/>
      <c r="BOG269" s="12"/>
      <c r="BOH269" s="12"/>
      <c r="BOI269" s="12"/>
      <c r="BOJ269" s="12"/>
      <c r="BOK269" s="12"/>
      <c r="BOL269" s="12"/>
      <c r="BOM269" s="12"/>
      <c r="BON269" s="12"/>
      <c r="BOO269" s="12"/>
      <c r="BOP269" s="12"/>
      <c r="BOQ269" s="12"/>
      <c r="BOR269" s="12"/>
      <c r="BOS269" s="12"/>
      <c r="BOT269" s="12"/>
      <c r="BOU269" s="12"/>
      <c r="BOV269" s="12"/>
      <c r="BOW269" s="12"/>
      <c r="BOX269" s="12"/>
      <c r="BOY269" s="12"/>
      <c r="BOZ269" s="12"/>
      <c r="BPA269" s="12"/>
      <c r="BPB269" s="12"/>
      <c r="BPC269" s="12"/>
      <c r="BPD269" s="12"/>
      <c r="BPE269" s="12"/>
      <c r="BPF269" s="12"/>
      <c r="BPG269" s="12"/>
      <c r="BPH269" s="12"/>
      <c r="BPI269" s="12"/>
      <c r="BPJ269" s="12"/>
      <c r="BPK269" s="12"/>
      <c r="BPL269" s="12"/>
      <c r="BPM269" s="12"/>
      <c r="BPN269" s="12"/>
      <c r="BPO269" s="12"/>
      <c r="BPP269" s="12"/>
      <c r="BPQ269" s="12"/>
      <c r="BPR269" s="12"/>
      <c r="BPS269" s="12"/>
      <c r="BPT269" s="12"/>
      <c r="BPU269" s="12"/>
      <c r="BPV269" s="12"/>
      <c r="BPW269" s="12"/>
      <c r="BPX269" s="12"/>
      <c r="BPY269" s="12"/>
      <c r="BPZ269" s="12"/>
      <c r="BQA269" s="12"/>
      <c r="BQB269" s="12"/>
      <c r="BQC269" s="12"/>
      <c r="BQD269" s="12"/>
      <c r="BQE269" s="12"/>
      <c r="BQF269" s="12"/>
      <c r="BQG269" s="12"/>
      <c r="BQH269" s="12"/>
      <c r="BQI269" s="12"/>
      <c r="BQJ269" s="12"/>
      <c r="BQK269" s="12"/>
      <c r="BQL269" s="12"/>
      <c r="BQM269" s="12"/>
      <c r="BQN269" s="12"/>
      <c r="BQO269" s="12"/>
      <c r="BQP269" s="12"/>
      <c r="BQQ269" s="12"/>
      <c r="BQR269" s="12"/>
      <c r="BQS269" s="12"/>
      <c r="BQT269" s="12"/>
      <c r="BQU269" s="12"/>
      <c r="BQV269" s="12"/>
      <c r="BQW269" s="12"/>
      <c r="BQX269" s="12"/>
      <c r="BQY269" s="12"/>
      <c r="BQZ269" s="12"/>
      <c r="BRA269" s="12"/>
      <c r="BRB269" s="12"/>
      <c r="BRC269" s="12"/>
      <c r="BRD269" s="12"/>
      <c r="BRE269" s="12"/>
      <c r="BRF269" s="12"/>
      <c r="BRG269" s="12"/>
      <c r="BRH269" s="12"/>
      <c r="BRI269" s="12"/>
      <c r="BRJ269" s="12"/>
      <c r="BRK269" s="12"/>
      <c r="BRL269" s="12"/>
      <c r="BRM269" s="12"/>
      <c r="BRN269" s="12"/>
      <c r="BRO269" s="12"/>
      <c r="BRP269" s="12"/>
      <c r="BRQ269" s="12"/>
      <c r="BRR269" s="12"/>
      <c r="BRS269" s="12"/>
      <c r="BRT269" s="12"/>
      <c r="BRU269" s="12"/>
      <c r="BRV269" s="12"/>
      <c r="BRW269" s="12"/>
      <c r="BRX269" s="12"/>
      <c r="BRY269" s="12"/>
      <c r="BRZ269" s="12"/>
      <c r="BSA269" s="12"/>
      <c r="BSB269" s="12"/>
      <c r="BSC269" s="12"/>
      <c r="BSD269" s="12"/>
      <c r="BSE269" s="12"/>
      <c r="BSF269" s="12"/>
      <c r="BSG269" s="12"/>
      <c r="BSH269" s="12"/>
      <c r="BSI269" s="12"/>
      <c r="BSJ269" s="12"/>
      <c r="BSK269" s="12"/>
      <c r="BSL269" s="12"/>
      <c r="BSM269" s="12"/>
      <c r="BSN269" s="12"/>
      <c r="BSO269" s="12"/>
      <c r="BSP269" s="12"/>
      <c r="BSQ269" s="12"/>
      <c r="BSR269" s="12"/>
      <c r="BSS269" s="12"/>
      <c r="BST269" s="12"/>
      <c r="BSU269" s="12"/>
      <c r="BSV269" s="12"/>
      <c r="BSW269" s="12"/>
      <c r="BSX269" s="12"/>
      <c r="BSY269" s="12"/>
      <c r="BSZ269" s="12"/>
      <c r="BTA269" s="12"/>
      <c r="BTB269" s="12"/>
      <c r="BTC269" s="12"/>
      <c r="BTD269" s="12"/>
      <c r="BTE269" s="12"/>
      <c r="BTF269" s="12"/>
      <c r="BTG269" s="12"/>
      <c r="BTH269" s="12"/>
      <c r="BTI269" s="12"/>
      <c r="BTJ269" s="12"/>
      <c r="BTK269" s="12"/>
      <c r="BTL269" s="12"/>
      <c r="BTM269" s="12"/>
      <c r="BTN269" s="12"/>
      <c r="BTO269" s="12"/>
      <c r="BTP269" s="12"/>
      <c r="BTQ269" s="12"/>
      <c r="BTR269" s="12"/>
      <c r="BTS269" s="12"/>
      <c r="BTT269" s="12"/>
      <c r="BTU269" s="12"/>
      <c r="BTV269" s="12"/>
      <c r="BTW269" s="12"/>
      <c r="BTX269" s="12"/>
      <c r="BTY269" s="12"/>
      <c r="BTZ269" s="12"/>
      <c r="BUA269" s="12"/>
      <c r="BUB269" s="12"/>
      <c r="BUC269" s="12"/>
      <c r="BUD269" s="12"/>
      <c r="BUE269" s="12"/>
      <c r="BUF269" s="12"/>
      <c r="BUG269" s="12"/>
      <c r="BUH269" s="12"/>
      <c r="BUI269" s="12"/>
      <c r="BUJ269" s="12"/>
      <c r="BUK269" s="12"/>
      <c r="BUL269" s="12"/>
      <c r="BUM269" s="12"/>
      <c r="BUN269" s="12"/>
      <c r="BUO269" s="12"/>
      <c r="BUP269" s="12"/>
      <c r="BUQ269" s="12"/>
      <c r="BUR269" s="12"/>
      <c r="BUS269" s="12"/>
      <c r="BUT269" s="12"/>
      <c r="BUU269" s="12"/>
      <c r="BUV269" s="12"/>
      <c r="BUW269" s="12"/>
      <c r="BUX269" s="12"/>
      <c r="BUY269" s="12"/>
      <c r="BUZ269" s="12"/>
      <c r="BVA269" s="12"/>
      <c r="BVB269" s="12"/>
      <c r="BVC269" s="12"/>
      <c r="BVD269" s="12"/>
      <c r="BVE269" s="12"/>
      <c r="BVF269" s="12"/>
      <c r="BVG269" s="12"/>
      <c r="BVH269" s="12"/>
      <c r="BVI269" s="12"/>
      <c r="BVJ269" s="12"/>
      <c r="BVK269" s="12"/>
      <c r="BVL269" s="12"/>
      <c r="BVM269" s="12"/>
      <c r="BVN269" s="12"/>
      <c r="BVO269" s="12"/>
      <c r="BVP269" s="12"/>
      <c r="BVQ269" s="12"/>
      <c r="BVR269" s="12"/>
      <c r="BVS269" s="12"/>
      <c r="BVT269" s="12"/>
      <c r="BVU269" s="12"/>
      <c r="BVV269" s="12"/>
      <c r="BVW269" s="12"/>
      <c r="BVX269" s="12"/>
      <c r="BVY269" s="12"/>
      <c r="BVZ269" s="12"/>
      <c r="BWA269" s="12"/>
      <c r="BWB269" s="12"/>
      <c r="BWC269" s="12"/>
      <c r="BWD269" s="12"/>
      <c r="BWE269" s="12"/>
      <c r="BWF269" s="12"/>
      <c r="BWG269" s="12"/>
      <c r="BWH269" s="12"/>
      <c r="BWI269" s="12"/>
      <c r="BWJ269" s="12"/>
      <c r="BWK269" s="12"/>
      <c r="BWL269" s="12"/>
      <c r="BWM269" s="12"/>
      <c r="BWN269" s="12"/>
      <c r="BWO269" s="12"/>
      <c r="BWP269" s="12"/>
      <c r="BWQ269" s="12"/>
      <c r="BWR269" s="12"/>
      <c r="BWS269" s="12"/>
      <c r="BWT269" s="12"/>
      <c r="BWU269" s="12"/>
      <c r="BWV269" s="12"/>
      <c r="BWW269" s="12"/>
      <c r="BWX269" s="12"/>
      <c r="BWY269" s="12"/>
      <c r="BWZ269" s="12"/>
      <c r="BXA269" s="12"/>
      <c r="BXB269" s="12"/>
      <c r="BXC269" s="12"/>
      <c r="BXD269" s="12"/>
      <c r="BXE269" s="12"/>
      <c r="BXF269" s="12"/>
      <c r="BXG269" s="12"/>
      <c r="BXH269" s="12"/>
      <c r="BXI269" s="12"/>
      <c r="BXJ269" s="12"/>
      <c r="BXK269" s="12"/>
      <c r="BXL269" s="12"/>
      <c r="BXM269" s="12"/>
      <c r="BXN269" s="12"/>
      <c r="BXO269" s="12"/>
      <c r="BXP269" s="12"/>
      <c r="BXQ269" s="12"/>
      <c r="BXR269" s="12"/>
      <c r="BXS269" s="12"/>
      <c r="BXT269" s="12"/>
      <c r="BXU269" s="12"/>
      <c r="BXV269" s="12"/>
      <c r="BXW269" s="12"/>
      <c r="BXX269" s="12"/>
      <c r="BXY269" s="12"/>
      <c r="BXZ269" s="12"/>
      <c r="BYA269" s="12"/>
      <c r="BYB269" s="12"/>
      <c r="BYC269" s="12"/>
      <c r="BYD269" s="12"/>
      <c r="BYE269" s="12"/>
      <c r="BYF269" s="12"/>
      <c r="BYG269" s="12"/>
      <c r="BYH269" s="12"/>
      <c r="BYI269" s="12"/>
      <c r="BYJ269" s="12"/>
      <c r="BYK269" s="12"/>
      <c r="BYL269" s="12"/>
      <c r="BYM269" s="12"/>
      <c r="BYN269" s="12"/>
      <c r="BYO269" s="12"/>
      <c r="BYP269" s="12"/>
      <c r="BYQ269" s="12"/>
      <c r="BYR269" s="12"/>
      <c r="BYS269" s="12"/>
      <c r="BYT269" s="12"/>
      <c r="BYU269" s="12"/>
      <c r="BYV269" s="12"/>
      <c r="BYW269" s="12"/>
      <c r="BYX269" s="12"/>
      <c r="BYY269" s="12"/>
      <c r="BYZ269" s="12"/>
      <c r="BZA269" s="12"/>
      <c r="BZB269" s="12"/>
      <c r="BZC269" s="12"/>
      <c r="BZD269" s="12"/>
      <c r="BZE269" s="12"/>
      <c r="BZF269" s="12"/>
      <c r="BZG269" s="12"/>
      <c r="BZH269" s="12"/>
      <c r="BZI269" s="12"/>
      <c r="BZJ269" s="12"/>
      <c r="BZK269" s="12"/>
      <c r="BZL269" s="12"/>
      <c r="BZM269" s="12"/>
      <c r="BZN269" s="12"/>
      <c r="BZO269" s="12"/>
      <c r="BZP269" s="12"/>
      <c r="BZQ269" s="12"/>
      <c r="BZR269" s="12"/>
      <c r="BZS269" s="12"/>
      <c r="BZT269" s="12"/>
      <c r="BZU269" s="12"/>
      <c r="BZV269" s="12"/>
      <c r="BZW269" s="12"/>
      <c r="BZX269" s="12"/>
      <c r="BZY269" s="12"/>
      <c r="BZZ269" s="12"/>
      <c r="CAA269" s="12"/>
      <c r="CAB269" s="12"/>
      <c r="CAC269" s="12"/>
      <c r="CAD269" s="12"/>
      <c r="CAE269" s="12"/>
      <c r="CAF269" s="12"/>
      <c r="CAG269" s="12"/>
      <c r="CAH269" s="12"/>
      <c r="CAI269" s="12"/>
      <c r="CAJ269" s="12"/>
      <c r="CAK269" s="12"/>
      <c r="CAL269" s="12"/>
      <c r="CAM269" s="12"/>
      <c r="CAN269" s="12"/>
      <c r="CAO269" s="12"/>
      <c r="CAP269" s="12"/>
      <c r="CAQ269" s="12"/>
      <c r="CAR269" s="12"/>
      <c r="CAS269" s="12"/>
      <c r="CAT269" s="12"/>
      <c r="CAU269" s="12"/>
      <c r="CAV269" s="12"/>
      <c r="CAW269" s="12"/>
      <c r="CAX269" s="12"/>
      <c r="CAY269" s="12"/>
      <c r="CAZ269" s="12"/>
      <c r="CBA269" s="12"/>
      <c r="CBB269" s="12"/>
      <c r="CBC269" s="12"/>
      <c r="CBD269" s="12"/>
      <c r="CBE269" s="12"/>
      <c r="CBF269" s="12"/>
      <c r="CBG269" s="12"/>
      <c r="CBH269" s="12"/>
      <c r="CBI269" s="12"/>
      <c r="CBJ269" s="12"/>
      <c r="CBK269" s="12"/>
      <c r="CBL269" s="12"/>
      <c r="CBM269" s="12"/>
      <c r="CBN269" s="12"/>
      <c r="CBO269" s="12"/>
      <c r="CBP269" s="12"/>
      <c r="CBQ269" s="12"/>
      <c r="CBR269" s="12"/>
      <c r="CBS269" s="12"/>
      <c r="CBT269" s="12"/>
      <c r="CBU269" s="12"/>
      <c r="CBV269" s="12"/>
      <c r="CBW269" s="12"/>
      <c r="CBX269" s="12"/>
      <c r="CBY269" s="12"/>
      <c r="CBZ269" s="12"/>
      <c r="CCA269" s="12"/>
      <c r="CCB269" s="12"/>
      <c r="CCC269" s="12"/>
      <c r="CCD269" s="12"/>
      <c r="CCE269" s="12"/>
      <c r="CCF269" s="12"/>
      <c r="CCG269" s="12"/>
      <c r="CCH269" s="12"/>
      <c r="CCI269" s="12"/>
      <c r="CCJ269" s="12"/>
      <c r="CCK269" s="12"/>
      <c r="CCL269" s="12"/>
      <c r="CCM269" s="12"/>
      <c r="CCN269" s="12"/>
      <c r="CCO269" s="12"/>
      <c r="CCP269" s="12"/>
      <c r="CCQ269" s="12"/>
      <c r="CCR269" s="12"/>
      <c r="CCS269" s="12"/>
      <c r="CCT269" s="12"/>
      <c r="CCU269" s="12"/>
      <c r="CCV269" s="12"/>
      <c r="CCW269" s="12"/>
      <c r="CCX269" s="12"/>
      <c r="CCY269" s="12"/>
      <c r="CCZ269" s="12"/>
      <c r="CDA269" s="12"/>
      <c r="CDB269" s="12"/>
      <c r="CDC269" s="12"/>
      <c r="CDD269" s="12"/>
      <c r="CDE269" s="12"/>
      <c r="CDF269" s="12"/>
      <c r="CDG269" s="12"/>
      <c r="CDH269" s="12"/>
      <c r="CDI269" s="12"/>
      <c r="CDJ269" s="12"/>
      <c r="CDK269" s="12"/>
      <c r="CDL269" s="12"/>
      <c r="CDM269" s="12"/>
      <c r="CDN269" s="12"/>
      <c r="CDO269" s="12"/>
      <c r="CDP269" s="12"/>
      <c r="CDQ269" s="12"/>
      <c r="CDR269" s="12"/>
      <c r="CDS269" s="12"/>
      <c r="CDT269" s="12"/>
      <c r="CDU269" s="12"/>
      <c r="CDV269" s="12"/>
      <c r="CDW269" s="12"/>
      <c r="CDX269" s="12"/>
      <c r="CDY269" s="12"/>
      <c r="CDZ269" s="12"/>
      <c r="CEA269" s="12"/>
      <c r="CEB269" s="12"/>
      <c r="CEC269" s="12"/>
      <c r="CED269" s="12"/>
      <c r="CEE269" s="12"/>
      <c r="CEF269" s="12"/>
      <c r="CEG269" s="12"/>
      <c r="CEH269" s="12"/>
      <c r="CEI269" s="12"/>
      <c r="CEJ269" s="12"/>
      <c r="CEK269" s="12"/>
      <c r="CEL269" s="12"/>
      <c r="CEM269" s="12"/>
      <c r="CEN269" s="12"/>
      <c r="CEO269" s="12"/>
      <c r="CEP269" s="12"/>
      <c r="CEQ269" s="12"/>
      <c r="CER269" s="12"/>
      <c r="CES269" s="12"/>
      <c r="CET269" s="12"/>
      <c r="CEU269" s="12"/>
      <c r="CEV269" s="12"/>
      <c r="CEW269" s="12"/>
      <c r="CEX269" s="12"/>
      <c r="CEY269" s="12"/>
      <c r="CEZ269" s="12"/>
      <c r="CFA269" s="12"/>
      <c r="CFB269" s="12"/>
      <c r="CFC269" s="12"/>
      <c r="CFD269" s="12"/>
      <c r="CFE269" s="12"/>
      <c r="CFF269" s="12"/>
      <c r="CFG269" s="12"/>
      <c r="CFH269" s="12"/>
      <c r="CFI269" s="12"/>
      <c r="CFJ269" s="12"/>
      <c r="CFK269" s="12"/>
      <c r="CFL269" s="12"/>
      <c r="CFM269" s="12"/>
      <c r="CFN269" s="12"/>
      <c r="CFO269" s="12"/>
      <c r="CFP269" s="12"/>
      <c r="CFQ269" s="12"/>
      <c r="CFR269" s="12"/>
      <c r="CFS269" s="12"/>
      <c r="CFT269" s="12"/>
      <c r="CFU269" s="12"/>
      <c r="CFV269" s="12"/>
      <c r="CFW269" s="12"/>
      <c r="CFX269" s="12"/>
      <c r="CFY269" s="12"/>
      <c r="CFZ269" s="12"/>
      <c r="CGA269" s="12"/>
      <c r="CGB269" s="12"/>
      <c r="CGC269" s="12"/>
      <c r="CGD269" s="12"/>
      <c r="CGE269" s="12"/>
      <c r="CGF269" s="12"/>
      <c r="CGG269" s="12"/>
      <c r="CGH269" s="12"/>
      <c r="CGI269" s="12"/>
      <c r="CGJ269" s="12"/>
      <c r="CGK269" s="12"/>
      <c r="CGL269" s="12"/>
      <c r="CGM269" s="12"/>
      <c r="CGN269" s="12"/>
      <c r="CGO269" s="12"/>
      <c r="CGP269" s="12"/>
      <c r="CGQ269" s="12"/>
      <c r="CGR269" s="12"/>
      <c r="CGS269" s="12"/>
      <c r="CGT269" s="12"/>
      <c r="CGU269" s="12"/>
      <c r="CGV269" s="12"/>
      <c r="CGW269" s="12"/>
      <c r="CGX269" s="12"/>
      <c r="CGY269" s="12"/>
      <c r="CGZ269" s="12"/>
      <c r="CHA269" s="12"/>
      <c r="CHB269" s="12"/>
      <c r="CHC269" s="12"/>
      <c r="CHD269" s="12"/>
      <c r="CHE269" s="12"/>
      <c r="CHF269" s="12"/>
      <c r="CHG269" s="12"/>
      <c r="CHH269" s="12"/>
      <c r="CHI269" s="12"/>
      <c r="CHJ269" s="12"/>
      <c r="CHK269" s="12"/>
      <c r="CHL269" s="12"/>
      <c r="CHM269" s="12"/>
      <c r="CHN269" s="12"/>
      <c r="CHO269" s="12"/>
      <c r="CHP269" s="12"/>
      <c r="CHQ269" s="12"/>
      <c r="CHR269" s="12"/>
      <c r="CHS269" s="12"/>
      <c r="CHT269" s="12"/>
      <c r="CHU269" s="12"/>
      <c r="CHV269" s="12"/>
      <c r="CHW269" s="12"/>
      <c r="CHX269" s="12"/>
      <c r="CHY269" s="12"/>
      <c r="CHZ269" s="12"/>
      <c r="CIA269" s="12"/>
      <c r="CIB269" s="12"/>
      <c r="CIC269" s="12"/>
      <c r="CID269" s="12"/>
      <c r="CIE269" s="12"/>
      <c r="CIF269" s="12"/>
      <c r="CIG269" s="12"/>
      <c r="CIH269" s="12"/>
      <c r="CII269" s="12"/>
      <c r="CIJ269" s="12"/>
      <c r="CIK269" s="12"/>
      <c r="CIL269" s="12"/>
      <c r="CIM269" s="12"/>
      <c r="CIN269" s="12"/>
      <c r="CIO269" s="12"/>
      <c r="CIP269" s="12"/>
      <c r="CIQ269" s="12"/>
      <c r="CIR269" s="12"/>
      <c r="CIS269" s="12"/>
      <c r="CIT269" s="12"/>
      <c r="CIU269" s="12"/>
      <c r="CIV269" s="12"/>
      <c r="CIW269" s="12"/>
      <c r="CIX269" s="12"/>
      <c r="CIY269" s="12"/>
      <c r="CIZ269" s="12"/>
      <c r="CJA269" s="12"/>
      <c r="CJB269" s="12"/>
      <c r="CJC269" s="12"/>
      <c r="CJD269" s="12"/>
      <c r="CJE269" s="12"/>
      <c r="CJF269" s="12"/>
      <c r="CJG269" s="12"/>
      <c r="CJH269" s="12"/>
      <c r="CJI269" s="12"/>
      <c r="CJJ269" s="12"/>
      <c r="CJK269" s="12"/>
      <c r="CJL269" s="12"/>
      <c r="CJM269" s="12"/>
      <c r="CJN269" s="12"/>
      <c r="CJO269" s="12"/>
      <c r="CJP269" s="12"/>
      <c r="CJQ269" s="12"/>
      <c r="CJR269" s="12"/>
      <c r="CJS269" s="12"/>
      <c r="CJT269" s="12"/>
      <c r="CJU269" s="12"/>
      <c r="CJV269" s="12"/>
      <c r="CJW269" s="12"/>
      <c r="CJX269" s="12"/>
      <c r="CJY269" s="12"/>
      <c r="CJZ269" s="12"/>
      <c r="CKA269" s="12"/>
      <c r="CKB269" s="12"/>
      <c r="CKC269" s="12"/>
      <c r="CKD269" s="12"/>
      <c r="CKE269" s="12"/>
      <c r="CKF269" s="12"/>
      <c r="CKG269" s="12"/>
      <c r="CKH269" s="12"/>
      <c r="CKI269" s="12"/>
      <c r="CKJ269" s="12"/>
      <c r="CKK269" s="12"/>
      <c r="CKL269" s="12"/>
      <c r="CKM269" s="12"/>
      <c r="CKN269" s="12"/>
      <c r="CKO269" s="12"/>
      <c r="CKP269" s="12"/>
      <c r="CKQ269" s="12"/>
      <c r="CKR269" s="12"/>
      <c r="CKS269" s="12"/>
      <c r="CKT269" s="12"/>
      <c r="CKU269" s="12"/>
      <c r="CKV269" s="12"/>
      <c r="CKW269" s="12"/>
      <c r="CKX269" s="12"/>
      <c r="CKY269" s="12"/>
      <c r="CKZ269" s="12"/>
      <c r="CLA269" s="12"/>
      <c r="CLB269" s="12"/>
      <c r="CLC269" s="12"/>
      <c r="CLD269" s="12"/>
      <c r="CLE269" s="12"/>
      <c r="CLF269" s="12"/>
      <c r="CLG269" s="12"/>
      <c r="CLH269" s="12"/>
      <c r="CLI269" s="12"/>
      <c r="CLJ269" s="12"/>
      <c r="CLK269" s="12"/>
      <c r="CLL269" s="12"/>
      <c r="CLM269" s="12"/>
      <c r="CLN269" s="12"/>
      <c r="CLO269" s="12"/>
      <c r="CLP269" s="12"/>
      <c r="CLQ269" s="12"/>
      <c r="CLR269" s="12"/>
      <c r="CLS269" s="12"/>
      <c r="CLT269" s="12"/>
      <c r="CLU269" s="12"/>
      <c r="CLV269" s="12"/>
      <c r="CLW269" s="12"/>
      <c r="CLX269" s="12"/>
      <c r="CLY269" s="12"/>
      <c r="CLZ269" s="12"/>
      <c r="CMA269" s="12"/>
      <c r="CMB269" s="12"/>
      <c r="CMC269" s="12"/>
      <c r="CMD269" s="12"/>
      <c r="CME269" s="12"/>
      <c r="CMF269" s="12"/>
      <c r="CMG269" s="12"/>
      <c r="CMH269" s="12"/>
      <c r="CMI269" s="12"/>
      <c r="CMJ269" s="12"/>
      <c r="CMK269" s="12"/>
      <c r="CML269" s="12"/>
      <c r="CMM269" s="12"/>
      <c r="CMN269" s="12"/>
      <c r="CMO269" s="12"/>
      <c r="CMP269" s="12"/>
      <c r="CMQ269" s="12"/>
      <c r="CMR269" s="12"/>
      <c r="CMS269" s="12"/>
      <c r="CMT269" s="12"/>
      <c r="CMU269" s="12"/>
      <c r="CMV269" s="12"/>
      <c r="CMW269" s="12"/>
      <c r="CMX269" s="12"/>
      <c r="CMY269" s="12"/>
      <c r="CMZ269" s="12"/>
      <c r="CNA269" s="12"/>
      <c r="CNB269" s="12"/>
      <c r="CNC269" s="12"/>
      <c r="CND269" s="12"/>
      <c r="CNE269" s="12"/>
      <c r="CNF269" s="12"/>
      <c r="CNG269" s="12"/>
      <c r="CNH269" s="12"/>
      <c r="CNI269" s="12"/>
      <c r="CNJ269" s="12"/>
      <c r="CNK269" s="12"/>
      <c r="CNL269" s="12"/>
      <c r="CNM269" s="12"/>
      <c r="CNN269" s="12"/>
      <c r="CNO269" s="12"/>
      <c r="CNP269" s="12"/>
      <c r="CNQ269" s="12"/>
      <c r="CNR269" s="12"/>
      <c r="CNS269" s="12"/>
      <c r="CNT269" s="12"/>
      <c r="CNU269" s="12"/>
      <c r="CNV269" s="12"/>
      <c r="CNW269" s="12"/>
      <c r="CNX269" s="12"/>
      <c r="CNY269" s="12"/>
      <c r="CNZ269" s="12"/>
      <c r="COA269" s="12"/>
      <c r="COB269" s="12"/>
      <c r="COC269" s="12"/>
      <c r="COD269" s="12"/>
      <c r="COE269" s="12"/>
      <c r="COF269" s="12"/>
      <c r="COG269" s="12"/>
      <c r="COH269" s="12"/>
      <c r="COI269" s="12"/>
      <c r="COJ269" s="12"/>
      <c r="COK269" s="12"/>
      <c r="COL269" s="12"/>
      <c r="COM269" s="12"/>
      <c r="CON269" s="12"/>
      <c r="COO269" s="12"/>
      <c r="COP269" s="12"/>
      <c r="COQ269" s="12"/>
      <c r="COR269" s="12"/>
      <c r="COS269" s="12"/>
      <c r="COT269" s="12"/>
      <c r="COU269" s="12"/>
      <c r="COV269" s="12"/>
      <c r="COW269" s="12"/>
      <c r="COX269" s="12"/>
      <c r="COY269" s="12"/>
      <c r="COZ269" s="12"/>
      <c r="CPA269" s="12"/>
      <c r="CPB269" s="12"/>
      <c r="CPC269" s="12"/>
      <c r="CPD269" s="12"/>
      <c r="CPE269" s="12"/>
      <c r="CPF269" s="12"/>
      <c r="CPG269" s="12"/>
      <c r="CPH269" s="12"/>
      <c r="CPI269" s="12"/>
      <c r="CPJ269" s="12"/>
      <c r="CPK269" s="12"/>
      <c r="CPL269" s="12"/>
      <c r="CPM269" s="12"/>
      <c r="CPN269" s="12"/>
      <c r="CPO269" s="12"/>
      <c r="CPP269" s="12"/>
      <c r="CPQ269" s="12"/>
      <c r="CPR269" s="12"/>
      <c r="CPS269" s="12"/>
      <c r="CPT269" s="12"/>
      <c r="CPU269" s="12"/>
      <c r="CPV269" s="12"/>
      <c r="CPW269" s="12"/>
      <c r="CPX269" s="12"/>
      <c r="CPY269" s="12"/>
      <c r="CPZ269" s="12"/>
      <c r="CQA269" s="12"/>
      <c r="CQB269" s="12"/>
      <c r="CQC269" s="12"/>
      <c r="CQD269" s="12"/>
      <c r="CQE269" s="12"/>
      <c r="CQF269" s="12"/>
      <c r="CQG269" s="12"/>
      <c r="CQH269" s="12"/>
      <c r="CQI269" s="12"/>
      <c r="CQJ269" s="12"/>
      <c r="CQK269" s="12"/>
      <c r="CQL269" s="12"/>
      <c r="CQM269" s="12"/>
      <c r="CQN269" s="12"/>
      <c r="CQO269" s="12"/>
      <c r="CQP269" s="12"/>
      <c r="CQQ269" s="12"/>
      <c r="CQR269" s="12"/>
      <c r="CQS269" s="12"/>
      <c r="CQT269" s="12"/>
      <c r="CQU269" s="12"/>
      <c r="CQV269" s="12"/>
      <c r="CQW269" s="12"/>
      <c r="CQX269" s="12"/>
      <c r="CQY269" s="12"/>
      <c r="CQZ269" s="12"/>
      <c r="CRA269" s="12"/>
      <c r="CRB269" s="12"/>
      <c r="CRC269" s="12"/>
      <c r="CRD269" s="12"/>
      <c r="CRE269" s="12"/>
      <c r="CRF269" s="12"/>
      <c r="CRG269" s="12"/>
      <c r="CRH269" s="12"/>
      <c r="CRI269" s="12"/>
      <c r="CRJ269" s="12"/>
      <c r="CRK269" s="12"/>
      <c r="CRL269" s="12"/>
      <c r="CRM269" s="12"/>
      <c r="CRN269" s="12"/>
      <c r="CRO269" s="12"/>
      <c r="CRP269" s="12"/>
      <c r="CRQ269" s="12"/>
      <c r="CRR269" s="12"/>
      <c r="CRS269" s="12"/>
      <c r="CRT269" s="12"/>
      <c r="CRU269" s="12"/>
      <c r="CRV269" s="12"/>
      <c r="CRW269" s="12"/>
      <c r="CRX269" s="12"/>
      <c r="CRY269" s="12"/>
      <c r="CRZ269" s="12"/>
      <c r="CSA269" s="12"/>
      <c r="CSB269" s="12"/>
      <c r="CSC269" s="12"/>
      <c r="CSD269" s="12"/>
      <c r="CSE269" s="12"/>
      <c r="CSF269" s="12"/>
      <c r="CSG269" s="12"/>
      <c r="CSH269" s="12"/>
      <c r="CSI269" s="12"/>
      <c r="CSJ269" s="12"/>
      <c r="CSK269" s="12"/>
      <c r="CSL269" s="12"/>
      <c r="CSM269" s="12"/>
      <c r="CSN269" s="12"/>
      <c r="CSO269" s="12"/>
      <c r="CSP269" s="12"/>
      <c r="CSQ269" s="12"/>
      <c r="CSR269" s="12"/>
      <c r="CSS269" s="12"/>
      <c r="CST269" s="12"/>
      <c r="CSU269" s="12"/>
      <c r="CSV269" s="12"/>
      <c r="CSW269" s="12"/>
      <c r="CSX269" s="12"/>
      <c r="CSY269" s="12"/>
      <c r="CSZ269" s="12"/>
      <c r="CTA269" s="12"/>
      <c r="CTB269" s="12"/>
      <c r="CTC269" s="12"/>
      <c r="CTD269" s="12"/>
      <c r="CTE269" s="12"/>
      <c r="CTF269" s="12"/>
      <c r="CTG269" s="12"/>
      <c r="CTH269" s="12"/>
      <c r="CTI269" s="12"/>
      <c r="CTJ269" s="12"/>
      <c r="CTK269" s="12"/>
      <c r="CTL269" s="12"/>
      <c r="CTM269" s="12"/>
      <c r="CTN269" s="12"/>
      <c r="CTO269" s="12"/>
      <c r="CTP269" s="12"/>
      <c r="CTQ269" s="12"/>
      <c r="CTR269" s="12"/>
      <c r="CTS269" s="12"/>
      <c r="CTT269" s="12"/>
      <c r="CTU269" s="12"/>
      <c r="CTV269" s="12"/>
      <c r="CTW269" s="12"/>
      <c r="CTX269" s="12"/>
      <c r="CTY269" s="12"/>
      <c r="CTZ269" s="12"/>
      <c r="CUA269" s="12"/>
      <c r="CUB269" s="12"/>
      <c r="CUC269" s="12"/>
      <c r="CUD269" s="12"/>
      <c r="CUE269" s="12"/>
      <c r="CUF269" s="12"/>
      <c r="CUG269" s="12"/>
      <c r="CUH269" s="12"/>
      <c r="CUI269" s="12"/>
      <c r="CUJ269" s="12"/>
      <c r="CUK269" s="12"/>
      <c r="CUL269" s="12"/>
      <c r="CUM269" s="12"/>
      <c r="CUN269" s="12"/>
      <c r="CUO269" s="12"/>
      <c r="CUP269" s="12"/>
      <c r="CUQ269" s="12"/>
      <c r="CUR269" s="12"/>
      <c r="CUS269" s="12"/>
      <c r="CUT269" s="12"/>
      <c r="CUU269" s="12"/>
      <c r="CUV269" s="12"/>
      <c r="CUW269" s="12"/>
      <c r="CUX269" s="12"/>
      <c r="CUY269" s="12"/>
      <c r="CUZ269" s="12"/>
      <c r="CVA269" s="12"/>
      <c r="CVB269" s="12"/>
      <c r="CVC269" s="12"/>
      <c r="CVD269" s="12"/>
      <c r="CVE269" s="12"/>
      <c r="CVF269" s="12"/>
      <c r="CVG269" s="12"/>
      <c r="CVH269" s="12"/>
      <c r="CVI269" s="12"/>
      <c r="CVJ269" s="12"/>
      <c r="CVK269" s="12"/>
      <c r="CVL269" s="12"/>
      <c r="CVM269" s="12"/>
      <c r="CVN269" s="12"/>
      <c r="CVO269" s="12"/>
      <c r="CVP269" s="12"/>
      <c r="CVQ269" s="12"/>
      <c r="CVR269" s="12"/>
      <c r="CVS269" s="12"/>
      <c r="CVT269" s="12"/>
      <c r="CVU269" s="12"/>
      <c r="CVV269" s="12"/>
      <c r="CVW269" s="12"/>
      <c r="CVX269" s="12"/>
      <c r="CVY269" s="12"/>
      <c r="CVZ269" s="12"/>
      <c r="CWA269" s="12"/>
      <c r="CWB269" s="12"/>
      <c r="CWC269" s="12"/>
      <c r="CWD269" s="12"/>
      <c r="CWE269" s="12"/>
      <c r="CWF269" s="12"/>
      <c r="CWG269" s="12"/>
      <c r="CWH269" s="12"/>
      <c r="CWI269" s="12"/>
      <c r="CWJ269" s="12"/>
      <c r="CWK269" s="12"/>
      <c r="CWL269" s="12"/>
      <c r="CWM269" s="12"/>
      <c r="CWN269" s="12"/>
      <c r="CWO269" s="12"/>
      <c r="CWP269" s="12"/>
      <c r="CWQ269" s="12"/>
      <c r="CWR269" s="12"/>
      <c r="CWS269" s="12"/>
      <c r="CWT269" s="12"/>
      <c r="CWU269" s="12"/>
      <c r="CWV269" s="12"/>
      <c r="CWW269" s="12"/>
      <c r="CWX269" s="12"/>
      <c r="CWY269" s="12"/>
      <c r="CWZ269" s="12"/>
      <c r="CXA269" s="12"/>
      <c r="CXB269" s="12"/>
      <c r="CXC269" s="12"/>
      <c r="CXD269" s="12"/>
      <c r="CXE269" s="12"/>
      <c r="CXF269" s="12"/>
      <c r="CXG269" s="12"/>
      <c r="CXH269" s="12"/>
      <c r="CXI269" s="12"/>
      <c r="CXJ269" s="12"/>
      <c r="CXK269" s="12"/>
      <c r="CXL269" s="12"/>
      <c r="CXM269" s="12"/>
      <c r="CXN269" s="12"/>
      <c r="CXO269" s="12"/>
      <c r="CXP269" s="12"/>
      <c r="CXQ269" s="12"/>
      <c r="CXR269" s="12"/>
      <c r="CXS269" s="12"/>
      <c r="CXT269" s="12"/>
      <c r="CXU269" s="12"/>
      <c r="CXV269" s="12"/>
      <c r="CXW269" s="12"/>
      <c r="CXX269" s="12"/>
      <c r="CXY269" s="12"/>
      <c r="CXZ269" s="12"/>
      <c r="CYA269" s="12"/>
      <c r="CYB269" s="12"/>
      <c r="CYC269" s="12"/>
      <c r="CYD269" s="12"/>
      <c r="CYE269" s="12"/>
      <c r="CYF269" s="12"/>
      <c r="CYG269" s="12"/>
      <c r="CYH269" s="12"/>
      <c r="CYI269" s="12"/>
      <c r="CYJ269" s="12"/>
      <c r="CYK269" s="12"/>
      <c r="CYL269" s="12"/>
      <c r="CYM269" s="12"/>
      <c r="CYN269" s="12"/>
      <c r="CYO269" s="12"/>
      <c r="CYP269" s="12"/>
      <c r="CYQ269" s="12"/>
      <c r="CYR269" s="12"/>
      <c r="CYS269" s="12"/>
      <c r="CYT269" s="12"/>
      <c r="CYU269" s="12"/>
      <c r="CYV269" s="12"/>
      <c r="CYW269" s="12"/>
      <c r="CYX269" s="12"/>
      <c r="CYY269" s="12"/>
      <c r="CYZ269" s="12"/>
      <c r="CZA269" s="12"/>
      <c r="CZB269" s="12"/>
      <c r="CZC269" s="12"/>
      <c r="CZD269" s="12"/>
      <c r="CZE269" s="12"/>
      <c r="CZF269" s="12"/>
      <c r="CZG269" s="12"/>
      <c r="CZH269" s="12"/>
      <c r="CZI269" s="12"/>
      <c r="CZJ269" s="12"/>
      <c r="CZK269" s="12"/>
      <c r="CZL269" s="12"/>
      <c r="CZM269" s="12"/>
      <c r="CZN269" s="12"/>
      <c r="CZO269" s="12"/>
      <c r="CZP269" s="12"/>
      <c r="CZQ269" s="12"/>
      <c r="CZR269" s="12"/>
      <c r="CZS269" s="12"/>
      <c r="CZT269" s="12"/>
      <c r="CZU269" s="12"/>
      <c r="CZV269" s="12"/>
      <c r="CZW269" s="12"/>
      <c r="CZX269" s="12"/>
      <c r="CZY269" s="12"/>
      <c r="CZZ269" s="12"/>
      <c r="DAA269" s="12"/>
      <c r="DAB269" s="12"/>
      <c r="DAC269" s="12"/>
      <c r="DAD269" s="12"/>
      <c r="DAE269" s="12"/>
      <c r="DAF269" s="12"/>
      <c r="DAG269" s="12"/>
      <c r="DAH269" s="12"/>
      <c r="DAI269" s="12"/>
      <c r="DAJ269" s="12"/>
      <c r="DAK269" s="12"/>
      <c r="DAL269" s="12"/>
      <c r="DAM269" s="12"/>
      <c r="DAN269" s="12"/>
      <c r="DAO269" s="12"/>
      <c r="DAP269" s="12"/>
      <c r="DAQ269" s="12"/>
      <c r="DAR269" s="12"/>
      <c r="DAS269" s="12"/>
      <c r="DAT269" s="12"/>
      <c r="DAU269" s="12"/>
      <c r="DAV269" s="12"/>
      <c r="DAW269" s="12"/>
      <c r="DAX269" s="12"/>
      <c r="DAY269" s="12"/>
      <c r="DAZ269" s="12"/>
      <c r="DBA269" s="12"/>
      <c r="DBB269" s="12"/>
      <c r="DBC269" s="12"/>
      <c r="DBD269" s="12"/>
      <c r="DBE269" s="12"/>
      <c r="DBF269" s="12"/>
      <c r="DBG269" s="12"/>
      <c r="DBH269" s="12"/>
      <c r="DBI269" s="12"/>
      <c r="DBJ269" s="12"/>
      <c r="DBK269" s="12"/>
      <c r="DBL269" s="12"/>
      <c r="DBM269" s="12"/>
      <c r="DBN269" s="12"/>
      <c r="DBO269" s="12"/>
      <c r="DBP269" s="12"/>
      <c r="DBQ269" s="12"/>
      <c r="DBR269" s="12"/>
      <c r="DBS269" s="12"/>
      <c r="DBT269" s="12"/>
      <c r="DBU269" s="12"/>
      <c r="DBV269" s="12"/>
      <c r="DBW269" s="12"/>
      <c r="DBX269" s="12"/>
      <c r="DBY269" s="12"/>
      <c r="DBZ269" s="12"/>
      <c r="DCA269" s="12"/>
      <c r="DCB269" s="12"/>
      <c r="DCC269" s="12"/>
      <c r="DCD269" s="12"/>
      <c r="DCE269" s="12"/>
      <c r="DCF269" s="12"/>
      <c r="DCG269" s="12"/>
      <c r="DCH269" s="12"/>
      <c r="DCI269" s="12"/>
      <c r="DCJ269" s="12"/>
      <c r="DCK269" s="12"/>
      <c r="DCL269" s="12"/>
      <c r="DCM269" s="12"/>
      <c r="DCN269" s="12"/>
      <c r="DCO269" s="12"/>
      <c r="DCP269" s="12"/>
      <c r="DCQ269" s="12"/>
      <c r="DCR269" s="12"/>
      <c r="DCS269" s="12"/>
      <c r="DCT269" s="12"/>
      <c r="DCU269" s="12"/>
      <c r="DCV269" s="12"/>
      <c r="DCW269" s="12"/>
      <c r="DCX269" s="12"/>
      <c r="DCY269" s="12"/>
      <c r="DCZ269" s="12"/>
      <c r="DDA269" s="12"/>
      <c r="DDB269" s="12"/>
      <c r="DDC269" s="12"/>
      <c r="DDD269" s="12"/>
      <c r="DDE269" s="12"/>
      <c r="DDF269" s="12"/>
      <c r="DDG269" s="12"/>
      <c r="DDH269" s="12"/>
      <c r="DDI269" s="12"/>
      <c r="DDJ269" s="12"/>
      <c r="DDK269" s="12"/>
      <c r="DDL269" s="12"/>
      <c r="DDM269" s="12"/>
      <c r="DDN269" s="12"/>
      <c r="DDO269" s="12"/>
      <c r="DDP269" s="12"/>
      <c r="DDQ269" s="12"/>
      <c r="DDR269" s="12"/>
      <c r="DDS269" s="12"/>
      <c r="DDT269" s="12"/>
      <c r="DDU269" s="12"/>
      <c r="DDV269" s="12"/>
      <c r="DDW269" s="12"/>
      <c r="DDX269" s="12"/>
      <c r="DDY269" s="12"/>
      <c r="DDZ269" s="12"/>
      <c r="DEA269" s="12"/>
      <c r="DEB269" s="12"/>
      <c r="DEC269" s="12"/>
      <c r="DED269" s="12"/>
      <c r="DEE269" s="12"/>
      <c r="DEF269" s="12"/>
      <c r="DEG269" s="12"/>
      <c r="DEH269" s="12"/>
      <c r="DEI269" s="12"/>
      <c r="DEJ269" s="12"/>
      <c r="DEK269" s="12"/>
      <c r="DEL269" s="12"/>
      <c r="DEM269" s="12"/>
      <c r="DEN269" s="12"/>
      <c r="DEO269" s="12"/>
      <c r="DEP269" s="12"/>
      <c r="DEQ269" s="12"/>
      <c r="DER269" s="12"/>
      <c r="DES269" s="12"/>
      <c r="DET269" s="12"/>
      <c r="DEU269" s="12"/>
      <c r="DEV269" s="12"/>
      <c r="DEW269" s="12"/>
      <c r="DEX269" s="12"/>
      <c r="DEY269" s="12"/>
      <c r="DEZ269" s="12"/>
      <c r="DFA269" s="12"/>
      <c r="DFB269" s="12"/>
      <c r="DFC269" s="12"/>
      <c r="DFD269" s="12"/>
      <c r="DFE269" s="12"/>
      <c r="DFF269" s="12"/>
      <c r="DFG269" s="12"/>
      <c r="DFH269" s="12"/>
      <c r="DFI269" s="12"/>
      <c r="DFJ269" s="12"/>
      <c r="DFK269" s="12"/>
      <c r="DFL269" s="12"/>
      <c r="DFM269" s="12"/>
      <c r="DFN269" s="12"/>
      <c r="DFO269" s="12"/>
      <c r="DFP269" s="12"/>
      <c r="DFQ269" s="12"/>
      <c r="DFR269" s="12"/>
      <c r="DFS269" s="12"/>
      <c r="DFT269" s="12"/>
      <c r="DFU269" s="12"/>
      <c r="DFV269" s="12"/>
      <c r="DFW269" s="12"/>
      <c r="DFX269" s="12"/>
      <c r="DFY269" s="12"/>
      <c r="DFZ269" s="12"/>
      <c r="DGA269" s="12"/>
      <c r="DGB269" s="12"/>
      <c r="DGC269" s="12"/>
      <c r="DGD269" s="12"/>
      <c r="DGE269" s="12"/>
      <c r="DGF269" s="12"/>
      <c r="DGG269" s="12"/>
      <c r="DGH269" s="12"/>
      <c r="DGI269" s="12"/>
      <c r="DGJ269" s="12"/>
      <c r="DGK269" s="12"/>
      <c r="DGL269" s="12"/>
      <c r="DGM269" s="12"/>
      <c r="DGN269" s="12"/>
      <c r="DGO269" s="12"/>
      <c r="DGP269" s="12"/>
      <c r="DGQ269" s="12"/>
      <c r="DGR269" s="12"/>
      <c r="DGS269" s="12"/>
      <c r="DGT269" s="12"/>
      <c r="DGU269" s="12"/>
      <c r="DGV269" s="12"/>
      <c r="DGW269" s="12"/>
      <c r="DGX269" s="12"/>
      <c r="DGY269" s="12"/>
      <c r="DGZ269" s="12"/>
      <c r="DHA269" s="12"/>
      <c r="DHB269" s="12"/>
      <c r="DHC269" s="12"/>
      <c r="DHD269" s="12"/>
      <c r="DHE269" s="12"/>
      <c r="DHF269" s="12"/>
      <c r="DHG269" s="12"/>
      <c r="DHH269" s="12"/>
      <c r="DHI269" s="12"/>
      <c r="DHJ269" s="12"/>
      <c r="DHK269" s="12"/>
      <c r="DHL269" s="12"/>
      <c r="DHM269" s="12"/>
      <c r="DHN269" s="12"/>
      <c r="DHO269" s="12"/>
      <c r="DHP269" s="12"/>
      <c r="DHQ269" s="12"/>
      <c r="DHR269" s="12"/>
      <c r="DHS269" s="12"/>
      <c r="DHT269" s="12"/>
      <c r="DHU269" s="12"/>
      <c r="DHV269" s="12"/>
      <c r="DHW269" s="12"/>
      <c r="DHX269" s="12"/>
      <c r="DHY269" s="12"/>
      <c r="DHZ269" s="12"/>
      <c r="DIA269" s="12"/>
      <c r="DIB269" s="12"/>
      <c r="DIC269" s="12"/>
      <c r="DID269" s="12"/>
      <c r="DIE269" s="12"/>
      <c r="DIF269" s="12"/>
      <c r="DIG269" s="12"/>
      <c r="DIH269" s="12"/>
      <c r="DII269" s="12"/>
      <c r="DIJ269" s="12"/>
      <c r="DIK269" s="12"/>
      <c r="DIL269" s="12"/>
      <c r="DIM269" s="12"/>
      <c r="DIN269" s="12"/>
      <c r="DIO269" s="12"/>
      <c r="DIP269" s="12"/>
      <c r="DIQ269" s="12"/>
      <c r="DIR269" s="12"/>
      <c r="DIS269" s="12"/>
      <c r="DIT269" s="12"/>
      <c r="DIU269" s="12"/>
      <c r="DIV269" s="12"/>
      <c r="DIW269" s="12"/>
      <c r="DIX269" s="12"/>
      <c r="DIY269" s="12"/>
      <c r="DIZ269" s="12"/>
      <c r="DJA269" s="12"/>
      <c r="DJB269" s="12"/>
      <c r="DJC269" s="12"/>
      <c r="DJD269" s="12"/>
      <c r="DJE269" s="12"/>
      <c r="DJF269" s="12"/>
      <c r="DJG269" s="12"/>
      <c r="DJH269" s="12"/>
      <c r="DJI269" s="12"/>
      <c r="DJJ269" s="12"/>
      <c r="DJK269" s="12"/>
      <c r="DJL269" s="12"/>
      <c r="DJM269" s="12"/>
      <c r="DJN269" s="12"/>
      <c r="DJO269" s="12"/>
      <c r="DJP269" s="12"/>
      <c r="DJQ269" s="12"/>
      <c r="DJR269" s="12"/>
      <c r="DJS269" s="12"/>
      <c r="DJT269" s="12"/>
      <c r="DJU269" s="12"/>
      <c r="DJV269" s="12"/>
      <c r="DJW269" s="12"/>
      <c r="DJX269" s="12"/>
      <c r="DJY269" s="12"/>
      <c r="DJZ269" s="12"/>
      <c r="DKA269" s="12"/>
      <c r="DKB269" s="12"/>
      <c r="DKC269" s="12"/>
      <c r="DKD269" s="12"/>
      <c r="DKE269" s="12"/>
      <c r="DKF269" s="12"/>
      <c r="DKG269" s="12"/>
      <c r="DKH269" s="12"/>
      <c r="DKI269" s="12"/>
      <c r="DKJ269" s="12"/>
      <c r="DKK269" s="12"/>
      <c r="DKL269" s="12"/>
      <c r="DKM269" s="12"/>
      <c r="DKN269" s="12"/>
      <c r="DKO269" s="12"/>
      <c r="DKP269" s="12"/>
      <c r="DKQ269" s="12"/>
      <c r="DKR269" s="12"/>
      <c r="DKS269" s="12"/>
      <c r="DKT269" s="12"/>
      <c r="DKU269" s="12"/>
      <c r="DKV269" s="12"/>
      <c r="DKW269" s="12"/>
      <c r="DKX269" s="12"/>
      <c r="DKY269" s="12"/>
      <c r="DKZ269" s="12"/>
      <c r="DLA269" s="12"/>
      <c r="DLB269" s="12"/>
      <c r="DLC269" s="12"/>
      <c r="DLD269" s="12"/>
      <c r="DLE269" s="12"/>
      <c r="DLF269" s="12"/>
      <c r="DLG269" s="12"/>
      <c r="DLH269" s="12"/>
      <c r="DLI269" s="12"/>
      <c r="DLJ269" s="12"/>
      <c r="DLK269" s="12"/>
      <c r="DLL269" s="12"/>
      <c r="DLM269" s="12"/>
      <c r="DLN269" s="12"/>
      <c r="DLO269" s="12"/>
      <c r="DLP269" s="12"/>
      <c r="DLQ269" s="12"/>
      <c r="DLR269" s="12"/>
      <c r="DLS269" s="12"/>
      <c r="DLT269" s="12"/>
      <c r="DLU269" s="12"/>
      <c r="DLV269" s="12"/>
      <c r="DLW269" s="12"/>
      <c r="DLX269" s="12"/>
      <c r="DLY269" s="12"/>
      <c r="DLZ269" s="12"/>
      <c r="DMA269" s="12"/>
      <c r="DMB269" s="12"/>
      <c r="DMC269" s="12"/>
      <c r="DMD269" s="12"/>
      <c r="DME269" s="12"/>
      <c r="DMF269" s="12"/>
      <c r="DMG269" s="12"/>
      <c r="DMH269" s="12"/>
      <c r="DMI269" s="12"/>
      <c r="DMJ269" s="12"/>
      <c r="DMK269" s="12"/>
      <c r="DML269" s="12"/>
      <c r="DMM269" s="12"/>
      <c r="DMN269" s="12"/>
      <c r="DMO269" s="12"/>
      <c r="DMP269" s="12"/>
      <c r="DMQ269" s="12"/>
      <c r="DMR269" s="12"/>
      <c r="DMS269" s="12"/>
      <c r="DMT269" s="12"/>
      <c r="DMU269" s="12"/>
      <c r="DMV269" s="12"/>
      <c r="DMW269" s="12"/>
      <c r="DMX269" s="12"/>
      <c r="DMY269" s="12"/>
      <c r="DMZ269" s="12"/>
      <c r="DNA269" s="12"/>
      <c r="DNB269" s="12"/>
      <c r="DNC269" s="12"/>
      <c r="DND269" s="12"/>
      <c r="DNE269" s="12"/>
      <c r="DNF269" s="12"/>
      <c r="DNG269" s="12"/>
      <c r="DNH269" s="12"/>
      <c r="DNI269" s="12"/>
      <c r="DNJ269" s="12"/>
      <c r="DNK269" s="12"/>
      <c r="DNL269" s="12"/>
      <c r="DNM269" s="12"/>
      <c r="DNN269" s="12"/>
      <c r="DNO269" s="12"/>
      <c r="DNP269" s="12"/>
      <c r="DNQ269" s="12"/>
      <c r="DNR269" s="12"/>
      <c r="DNS269" s="12"/>
      <c r="DNT269" s="12"/>
      <c r="DNU269" s="12"/>
      <c r="DNV269" s="12"/>
      <c r="DNW269" s="12"/>
      <c r="DNX269" s="12"/>
      <c r="DNY269" s="12"/>
      <c r="DNZ269" s="12"/>
      <c r="DOA269" s="12"/>
      <c r="DOB269" s="12"/>
      <c r="DOC269" s="12"/>
      <c r="DOD269" s="12"/>
      <c r="DOE269" s="12"/>
      <c r="DOF269" s="12"/>
      <c r="DOG269" s="12"/>
      <c r="DOH269" s="12"/>
      <c r="DOI269" s="12"/>
      <c r="DOJ269" s="12"/>
      <c r="DOK269" s="12"/>
      <c r="DOL269" s="12"/>
      <c r="DOM269" s="12"/>
      <c r="DON269" s="12"/>
      <c r="DOO269" s="12"/>
      <c r="DOP269" s="12"/>
      <c r="DOQ269" s="12"/>
      <c r="DOR269" s="12"/>
      <c r="DOS269" s="12"/>
      <c r="DOT269" s="12"/>
      <c r="DOU269" s="12"/>
      <c r="DOV269" s="12"/>
      <c r="DOW269" s="12"/>
      <c r="DOX269" s="12"/>
      <c r="DOY269" s="12"/>
      <c r="DOZ269" s="12"/>
      <c r="DPA269" s="12"/>
      <c r="DPB269" s="12"/>
      <c r="DPC269" s="12"/>
      <c r="DPD269" s="12"/>
      <c r="DPE269" s="12"/>
      <c r="DPF269" s="12"/>
      <c r="DPG269" s="12"/>
      <c r="DPH269" s="12"/>
      <c r="DPI269" s="12"/>
      <c r="DPJ269" s="12"/>
      <c r="DPK269" s="12"/>
      <c r="DPL269" s="12"/>
      <c r="DPM269" s="12"/>
      <c r="DPN269" s="12"/>
      <c r="DPO269" s="12"/>
      <c r="DPP269" s="12"/>
      <c r="DPQ269" s="12"/>
      <c r="DPR269" s="12"/>
      <c r="DPS269" s="12"/>
      <c r="DPT269" s="12"/>
      <c r="DPU269" s="12"/>
      <c r="DPV269" s="12"/>
      <c r="DPW269" s="12"/>
      <c r="DPX269" s="12"/>
      <c r="DPY269" s="12"/>
      <c r="DPZ269" s="12"/>
      <c r="DQA269" s="12"/>
      <c r="DQB269" s="12"/>
      <c r="DQC269" s="12"/>
      <c r="DQD269" s="12"/>
      <c r="DQE269" s="12"/>
      <c r="DQF269" s="12"/>
      <c r="DQG269" s="12"/>
      <c r="DQH269" s="12"/>
      <c r="DQI269" s="12"/>
      <c r="DQJ269" s="12"/>
      <c r="DQK269" s="12"/>
      <c r="DQL269" s="12"/>
      <c r="DQM269" s="12"/>
      <c r="DQN269" s="12"/>
      <c r="DQO269" s="12"/>
      <c r="DQP269" s="12"/>
      <c r="DQQ269" s="12"/>
      <c r="DQR269" s="12"/>
      <c r="DQS269" s="12"/>
      <c r="DQT269" s="12"/>
      <c r="DQU269" s="12"/>
      <c r="DQV269" s="12"/>
      <c r="DQW269" s="12"/>
      <c r="DQX269" s="12"/>
      <c r="DQY269" s="12"/>
      <c r="DQZ269" s="12"/>
      <c r="DRA269" s="12"/>
      <c r="DRB269" s="12"/>
      <c r="DRC269" s="12"/>
      <c r="DRD269" s="12"/>
      <c r="DRE269" s="12"/>
      <c r="DRF269" s="12"/>
      <c r="DRG269" s="12"/>
      <c r="DRH269" s="12"/>
      <c r="DRI269" s="12"/>
      <c r="DRJ269" s="12"/>
      <c r="DRK269" s="12"/>
      <c r="DRL269" s="12"/>
      <c r="DRM269" s="12"/>
      <c r="DRN269" s="12"/>
      <c r="DRO269" s="12"/>
      <c r="DRP269" s="12"/>
      <c r="DRQ269" s="12"/>
      <c r="DRR269" s="12"/>
      <c r="DRS269" s="12"/>
      <c r="DRT269" s="12"/>
      <c r="DRU269" s="12"/>
      <c r="DRV269" s="12"/>
      <c r="DRW269" s="12"/>
      <c r="DRX269" s="12"/>
      <c r="DRY269" s="12"/>
      <c r="DRZ269" s="12"/>
      <c r="DSA269" s="12"/>
      <c r="DSB269" s="12"/>
      <c r="DSC269" s="12"/>
      <c r="DSD269" s="12"/>
      <c r="DSE269" s="12"/>
      <c r="DSF269" s="12"/>
      <c r="DSG269" s="12"/>
      <c r="DSH269" s="12"/>
      <c r="DSI269" s="12"/>
      <c r="DSJ269" s="12"/>
      <c r="DSK269" s="12"/>
      <c r="DSL269" s="12"/>
      <c r="DSM269" s="12"/>
      <c r="DSN269" s="12"/>
      <c r="DSO269" s="12"/>
      <c r="DSP269" s="12"/>
      <c r="DSQ269" s="12"/>
      <c r="DSR269" s="12"/>
      <c r="DSS269" s="12"/>
      <c r="DST269" s="12"/>
      <c r="DSU269" s="12"/>
      <c r="DSV269" s="12"/>
      <c r="DSW269" s="12"/>
      <c r="DSX269" s="12"/>
      <c r="DSY269" s="12"/>
      <c r="DSZ269" s="12"/>
      <c r="DTA269" s="12"/>
      <c r="DTB269" s="12"/>
      <c r="DTC269" s="12"/>
      <c r="DTD269" s="12"/>
      <c r="DTE269" s="12"/>
      <c r="DTF269" s="12"/>
      <c r="DTG269" s="12"/>
      <c r="DTH269" s="12"/>
      <c r="DTI269" s="12"/>
      <c r="DTJ269" s="12"/>
      <c r="DTK269" s="12"/>
      <c r="DTL269" s="12"/>
      <c r="DTM269" s="12"/>
      <c r="DTN269" s="12"/>
      <c r="DTO269" s="12"/>
      <c r="DTP269" s="12"/>
      <c r="DTQ269" s="12"/>
      <c r="DTR269" s="12"/>
      <c r="DTS269" s="12"/>
      <c r="DTT269" s="12"/>
      <c r="DTU269" s="12"/>
      <c r="DTV269" s="12"/>
      <c r="DTW269" s="12"/>
      <c r="DTX269" s="12"/>
      <c r="DTY269" s="12"/>
      <c r="DTZ269" s="12"/>
      <c r="DUA269" s="12"/>
      <c r="DUB269" s="12"/>
      <c r="DUC269" s="12"/>
      <c r="DUD269" s="12"/>
      <c r="DUE269" s="12"/>
      <c r="DUF269" s="12"/>
      <c r="DUG269" s="12"/>
      <c r="DUH269" s="12"/>
      <c r="DUI269" s="12"/>
      <c r="DUJ269" s="12"/>
      <c r="DUK269" s="12"/>
      <c r="DUL269" s="12"/>
      <c r="DUM269" s="12"/>
      <c r="DUN269" s="12"/>
      <c r="DUO269" s="12"/>
      <c r="DUP269" s="12"/>
      <c r="DUQ269" s="12"/>
      <c r="DUR269" s="12"/>
      <c r="DUS269" s="12"/>
      <c r="DUT269" s="12"/>
      <c r="DUU269" s="12"/>
      <c r="DUV269" s="12"/>
      <c r="DUW269" s="12"/>
      <c r="DUX269" s="12"/>
      <c r="DUY269" s="12"/>
      <c r="DUZ269" s="12"/>
      <c r="DVA269" s="12"/>
      <c r="DVB269" s="12"/>
      <c r="DVC269" s="12"/>
      <c r="DVD269" s="12"/>
      <c r="DVE269" s="12"/>
      <c r="DVF269" s="12"/>
      <c r="DVG269" s="12"/>
      <c r="DVH269" s="12"/>
      <c r="DVI269" s="12"/>
      <c r="DVJ269" s="12"/>
      <c r="DVK269" s="12"/>
      <c r="DVL269" s="12"/>
      <c r="DVM269" s="12"/>
      <c r="DVN269" s="12"/>
      <c r="DVO269" s="12"/>
      <c r="DVP269" s="12"/>
      <c r="DVQ269" s="12"/>
      <c r="DVR269" s="12"/>
      <c r="DVS269" s="12"/>
      <c r="DVT269" s="12"/>
      <c r="DVU269" s="12"/>
      <c r="DVV269" s="12"/>
      <c r="DVW269" s="12"/>
      <c r="DVX269" s="12"/>
      <c r="DVY269" s="12"/>
      <c r="DVZ269" s="12"/>
      <c r="DWA269" s="12"/>
      <c r="DWB269" s="12"/>
      <c r="DWC269" s="12"/>
      <c r="DWD269" s="12"/>
      <c r="DWE269" s="12"/>
      <c r="DWF269" s="12"/>
      <c r="DWG269" s="12"/>
      <c r="DWH269" s="12"/>
      <c r="DWI269" s="12"/>
      <c r="DWJ269" s="12"/>
      <c r="DWK269" s="12"/>
      <c r="DWL269" s="12"/>
      <c r="DWM269" s="12"/>
      <c r="DWN269" s="12"/>
      <c r="DWO269" s="12"/>
      <c r="DWP269" s="12"/>
      <c r="DWQ269" s="12"/>
      <c r="DWR269" s="12"/>
      <c r="DWS269" s="12"/>
      <c r="DWT269" s="12"/>
      <c r="DWU269" s="12"/>
      <c r="DWV269" s="12"/>
      <c r="DWW269" s="12"/>
      <c r="DWX269" s="12"/>
      <c r="DWY269" s="12"/>
      <c r="DWZ269" s="12"/>
      <c r="DXA269" s="12"/>
      <c r="DXB269" s="12"/>
      <c r="DXC269" s="12"/>
      <c r="DXD269" s="12"/>
      <c r="DXE269" s="12"/>
      <c r="DXF269" s="12"/>
      <c r="DXG269" s="12"/>
      <c r="DXH269" s="12"/>
      <c r="DXI269" s="12"/>
      <c r="DXJ269" s="12"/>
      <c r="DXK269" s="12"/>
      <c r="DXL269" s="12"/>
      <c r="DXM269" s="12"/>
      <c r="DXN269" s="12"/>
      <c r="DXO269" s="12"/>
      <c r="DXP269" s="12"/>
      <c r="DXQ269" s="12"/>
      <c r="DXR269" s="12"/>
      <c r="DXS269" s="12"/>
      <c r="DXT269" s="12"/>
      <c r="DXU269" s="12"/>
      <c r="DXV269" s="12"/>
      <c r="DXW269" s="12"/>
      <c r="DXX269" s="12"/>
      <c r="DXY269" s="12"/>
      <c r="DXZ269" s="12"/>
      <c r="DYA269" s="12"/>
      <c r="DYB269" s="12"/>
      <c r="DYC269" s="12"/>
      <c r="DYD269" s="12"/>
      <c r="DYE269" s="12"/>
      <c r="DYF269" s="12"/>
      <c r="DYG269" s="12"/>
      <c r="DYH269" s="12"/>
      <c r="DYI269" s="12"/>
      <c r="DYJ269" s="12"/>
      <c r="DYK269" s="12"/>
      <c r="DYL269" s="12"/>
      <c r="DYM269" s="12"/>
      <c r="DYN269" s="12"/>
      <c r="DYO269" s="12"/>
      <c r="DYP269" s="12"/>
      <c r="DYQ269" s="12"/>
      <c r="DYR269" s="12"/>
      <c r="DYS269" s="12"/>
      <c r="DYT269" s="12"/>
      <c r="DYU269" s="12"/>
      <c r="DYV269" s="12"/>
      <c r="DYW269" s="12"/>
      <c r="DYX269" s="12"/>
      <c r="DYY269" s="12"/>
      <c r="DYZ269" s="12"/>
      <c r="DZA269" s="12"/>
      <c r="DZB269" s="12"/>
      <c r="DZC269" s="12"/>
      <c r="DZD269" s="12"/>
      <c r="DZE269" s="12"/>
      <c r="DZF269" s="12"/>
      <c r="DZG269" s="12"/>
      <c r="DZH269" s="12"/>
      <c r="DZI269" s="12"/>
      <c r="DZJ269" s="12"/>
      <c r="DZK269" s="12"/>
      <c r="DZL269" s="12"/>
      <c r="DZM269" s="12"/>
      <c r="DZN269" s="12"/>
      <c r="DZO269" s="12"/>
      <c r="DZP269" s="12"/>
      <c r="DZQ269" s="12"/>
      <c r="DZR269" s="12"/>
      <c r="DZS269" s="12"/>
      <c r="DZT269" s="12"/>
      <c r="DZU269" s="12"/>
      <c r="DZV269" s="12"/>
      <c r="DZW269" s="12"/>
      <c r="DZX269" s="12"/>
      <c r="DZY269" s="12"/>
      <c r="DZZ269" s="12"/>
      <c r="EAA269" s="12"/>
      <c r="EAB269" s="12"/>
      <c r="EAC269" s="12"/>
      <c r="EAD269" s="12"/>
      <c r="EAE269" s="12"/>
      <c r="EAF269" s="12"/>
      <c r="EAG269" s="12"/>
      <c r="EAH269" s="12"/>
      <c r="EAI269" s="12"/>
      <c r="EAJ269" s="12"/>
      <c r="EAK269" s="12"/>
      <c r="EAL269" s="12"/>
      <c r="EAM269" s="12"/>
      <c r="EAN269" s="12"/>
      <c r="EAO269" s="12"/>
      <c r="EAP269" s="12"/>
      <c r="EAQ269" s="12"/>
      <c r="EAR269" s="12"/>
      <c r="EAS269" s="12"/>
      <c r="EAT269" s="12"/>
      <c r="EAU269" s="12"/>
      <c r="EAV269" s="12"/>
      <c r="EAW269" s="12"/>
      <c r="EAX269" s="12"/>
      <c r="EAY269" s="12"/>
      <c r="EAZ269" s="12"/>
      <c r="EBA269" s="12"/>
      <c r="EBB269" s="12"/>
      <c r="EBC269" s="12"/>
      <c r="EBD269" s="12"/>
      <c r="EBE269" s="12"/>
      <c r="EBF269" s="12"/>
      <c r="EBG269" s="12"/>
      <c r="EBH269" s="12"/>
      <c r="EBI269" s="12"/>
      <c r="EBJ269" s="12"/>
      <c r="EBK269" s="12"/>
      <c r="EBL269" s="12"/>
      <c r="EBM269" s="12"/>
      <c r="EBN269" s="12"/>
      <c r="EBO269" s="12"/>
      <c r="EBP269" s="12"/>
      <c r="EBQ269" s="12"/>
      <c r="EBR269" s="12"/>
      <c r="EBS269" s="12"/>
      <c r="EBT269" s="12"/>
      <c r="EBU269" s="12"/>
      <c r="EBV269" s="12"/>
      <c r="EBW269" s="12"/>
      <c r="EBX269" s="12"/>
      <c r="EBY269" s="12"/>
      <c r="EBZ269" s="12"/>
      <c r="ECA269" s="12"/>
      <c r="ECB269" s="12"/>
      <c r="ECC269" s="12"/>
      <c r="ECD269" s="12"/>
      <c r="ECE269" s="12"/>
      <c r="ECF269" s="12"/>
      <c r="ECG269" s="12"/>
      <c r="ECH269" s="12"/>
      <c r="ECI269" s="12"/>
      <c r="ECJ269" s="12"/>
      <c r="ECK269" s="12"/>
      <c r="ECL269" s="12"/>
      <c r="ECM269" s="12"/>
      <c r="ECN269" s="12"/>
      <c r="ECO269" s="12"/>
      <c r="ECP269" s="12"/>
      <c r="ECQ269" s="12"/>
      <c r="ECR269" s="12"/>
      <c r="ECS269" s="12"/>
      <c r="ECT269" s="12"/>
      <c r="ECU269" s="12"/>
      <c r="ECV269" s="12"/>
      <c r="ECW269" s="12"/>
      <c r="ECX269" s="12"/>
      <c r="ECY269" s="12"/>
      <c r="ECZ269" s="12"/>
      <c r="EDA269" s="12"/>
      <c r="EDB269" s="12"/>
      <c r="EDC269" s="12"/>
      <c r="EDD269" s="12"/>
      <c r="EDE269" s="12"/>
      <c r="EDF269" s="12"/>
      <c r="EDG269" s="12"/>
      <c r="EDH269" s="12"/>
      <c r="EDI269" s="12"/>
      <c r="EDJ269" s="12"/>
      <c r="EDK269" s="12"/>
      <c r="EDL269" s="12"/>
      <c r="EDM269" s="12"/>
      <c r="EDN269" s="12"/>
      <c r="EDO269" s="12"/>
      <c r="EDP269" s="12"/>
      <c r="EDQ269" s="12"/>
      <c r="EDR269" s="12"/>
      <c r="EDS269" s="12"/>
      <c r="EDT269" s="12"/>
      <c r="EDU269" s="12"/>
      <c r="EDV269" s="12"/>
      <c r="EDW269" s="12"/>
      <c r="EDX269" s="12"/>
      <c r="EDY269" s="12"/>
      <c r="EDZ269" s="12"/>
      <c r="EEA269" s="12"/>
      <c r="EEB269" s="12"/>
      <c r="EEC269" s="12"/>
      <c r="EED269" s="12"/>
      <c r="EEE269" s="12"/>
      <c r="EEF269" s="12"/>
      <c r="EEG269" s="12"/>
      <c r="EEH269" s="12"/>
      <c r="EEI269" s="12"/>
      <c r="EEJ269" s="12"/>
      <c r="EEK269" s="12"/>
      <c r="EEL269" s="12"/>
      <c r="EEM269" s="12"/>
      <c r="EEN269" s="12"/>
      <c r="EEO269" s="12"/>
      <c r="EEP269" s="12"/>
      <c r="EEQ269" s="12"/>
      <c r="EER269" s="12"/>
      <c r="EES269" s="12"/>
      <c r="EET269" s="12"/>
      <c r="EEU269" s="12"/>
      <c r="EEV269" s="12"/>
      <c r="EEW269" s="12"/>
      <c r="EEX269" s="12"/>
      <c r="EEY269" s="12"/>
      <c r="EEZ269" s="12"/>
      <c r="EFA269" s="12"/>
      <c r="EFB269" s="12"/>
      <c r="EFC269" s="12"/>
      <c r="EFD269" s="12"/>
      <c r="EFE269" s="12"/>
      <c r="EFF269" s="12"/>
      <c r="EFG269" s="12"/>
      <c r="EFH269" s="12"/>
      <c r="EFI269" s="12"/>
      <c r="EFJ269" s="12"/>
      <c r="EFK269" s="12"/>
      <c r="EFL269" s="12"/>
      <c r="EFM269" s="12"/>
      <c r="EFN269" s="12"/>
      <c r="EFO269" s="12"/>
      <c r="EFP269" s="12"/>
      <c r="EFQ269" s="12"/>
      <c r="EFR269" s="12"/>
      <c r="EFS269" s="12"/>
      <c r="EFT269" s="12"/>
      <c r="EFU269" s="12"/>
      <c r="EFV269" s="12"/>
      <c r="EFW269" s="12"/>
      <c r="EFX269" s="12"/>
      <c r="EFY269" s="12"/>
      <c r="EFZ269" s="12"/>
      <c r="EGA269" s="12"/>
      <c r="EGB269" s="12"/>
      <c r="EGC269" s="12"/>
      <c r="EGD269" s="12"/>
      <c r="EGE269" s="12"/>
      <c r="EGF269" s="12"/>
      <c r="EGG269" s="12"/>
      <c r="EGH269" s="12"/>
      <c r="EGI269" s="12"/>
      <c r="EGJ269" s="12"/>
      <c r="EGK269" s="12"/>
      <c r="EGL269" s="12"/>
      <c r="EGM269" s="12"/>
      <c r="EGN269" s="12"/>
      <c r="EGO269" s="12"/>
      <c r="EGP269" s="12"/>
      <c r="EGQ269" s="12"/>
      <c r="EGR269" s="12"/>
      <c r="EGS269" s="12"/>
      <c r="EGT269" s="12"/>
      <c r="EGU269" s="12"/>
      <c r="EGV269" s="12"/>
      <c r="EGW269" s="12"/>
      <c r="EGX269" s="12"/>
      <c r="EGY269" s="12"/>
      <c r="EGZ269" s="12"/>
      <c r="EHA269" s="12"/>
      <c r="EHB269" s="12"/>
      <c r="EHC269" s="12"/>
      <c r="EHD269" s="12"/>
      <c r="EHE269" s="12"/>
      <c r="EHF269" s="12"/>
      <c r="EHG269" s="12"/>
      <c r="EHH269" s="12"/>
      <c r="EHI269" s="12"/>
      <c r="EHJ269" s="12"/>
      <c r="EHK269" s="12"/>
      <c r="EHL269" s="12"/>
      <c r="EHM269" s="12"/>
      <c r="EHN269" s="12"/>
      <c r="EHO269" s="12"/>
      <c r="EHP269" s="12"/>
      <c r="EHQ269" s="12"/>
      <c r="EHR269" s="12"/>
      <c r="EHS269" s="12"/>
      <c r="EHT269" s="12"/>
      <c r="EHU269" s="12"/>
      <c r="EHV269" s="12"/>
      <c r="EHW269" s="12"/>
      <c r="EHX269" s="12"/>
      <c r="EHY269" s="12"/>
      <c r="EHZ269" s="12"/>
      <c r="EIA269" s="12"/>
      <c r="EIB269" s="12"/>
      <c r="EIC269" s="12"/>
      <c r="EID269" s="12"/>
      <c r="EIE269" s="12"/>
      <c r="EIF269" s="12"/>
      <c r="EIG269" s="12"/>
      <c r="EIH269" s="12"/>
      <c r="EII269" s="12"/>
      <c r="EIJ269" s="12"/>
      <c r="EIK269" s="12"/>
      <c r="EIL269" s="12"/>
      <c r="EIM269" s="12"/>
      <c r="EIN269" s="12"/>
      <c r="EIO269" s="12"/>
      <c r="EIP269" s="12"/>
      <c r="EIQ269" s="12"/>
      <c r="EIR269" s="12"/>
      <c r="EIS269" s="12"/>
      <c r="EIT269" s="12"/>
      <c r="EIU269" s="12"/>
      <c r="EIV269" s="12"/>
      <c r="EIW269" s="12"/>
      <c r="EIX269" s="12"/>
      <c r="EIY269" s="12"/>
      <c r="EIZ269" s="12"/>
      <c r="EJA269" s="12"/>
      <c r="EJB269" s="12"/>
      <c r="EJC269" s="12"/>
      <c r="EJD269" s="12"/>
      <c r="EJE269" s="12"/>
      <c r="EJF269" s="12"/>
      <c r="EJG269" s="12"/>
      <c r="EJH269" s="12"/>
      <c r="EJI269" s="12"/>
      <c r="EJJ269" s="12"/>
      <c r="EJK269" s="12"/>
      <c r="EJL269" s="12"/>
      <c r="EJM269" s="12"/>
      <c r="EJN269" s="12"/>
      <c r="EJO269" s="12"/>
      <c r="EJP269" s="12"/>
      <c r="EJQ269" s="12"/>
      <c r="EJR269" s="12"/>
      <c r="EJS269" s="12"/>
      <c r="EJT269" s="12"/>
      <c r="EJU269" s="12"/>
      <c r="EJV269" s="12"/>
      <c r="EJW269" s="12"/>
      <c r="EJX269" s="12"/>
      <c r="EJY269" s="12"/>
      <c r="EJZ269" s="12"/>
      <c r="EKA269" s="12"/>
      <c r="EKB269" s="12"/>
      <c r="EKC269" s="12"/>
      <c r="EKD269" s="12"/>
      <c r="EKE269" s="12"/>
      <c r="EKF269" s="12"/>
      <c r="EKG269" s="12"/>
      <c r="EKH269" s="12"/>
      <c r="EKI269" s="12"/>
      <c r="EKJ269" s="12"/>
      <c r="EKK269" s="12"/>
      <c r="EKL269" s="12"/>
      <c r="EKM269" s="12"/>
      <c r="EKN269" s="12"/>
      <c r="EKO269" s="12"/>
      <c r="EKP269" s="12"/>
      <c r="EKQ269" s="12"/>
      <c r="EKR269" s="12"/>
      <c r="EKS269" s="12"/>
      <c r="EKT269" s="12"/>
      <c r="EKU269" s="12"/>
      <c r="EKV269" s="12"/>
      <c r="EKW269" s="12"/>
      <c r="EKX269" s="12"/>
      <c r="EKY269" s="12"/>
      <c r="EKZ269" s="12"/>
      <c r="ELA269" s="12"/>
      <c r="ELB269" s="12"/>
      <c r="ELC269" s="12"/>
      <c r="ELD269" s="12"/>
      <c r="ELE269" s="12"/>
      <c r="ELF269" s="12"/>
      <c r="ELG269" s="12"/>
      <c r="ELH269" s="12"/>
      <c r="ELI269" s="12"/>
      <c r="ELJ269" s="12"/>
      <c r="ELK269" s="12"/>
      <c r="ELL269" s="12"/>
      <c r="ELM269" s="12"/>
      <c r="ELN269" s="12"/>
      <c r="ELO269" s="12"/>
      <c r="ELP269" s="12"/>
      <c r="ELQ269" s="12"/>
      <c r="ELR269" s="12"/>
      <c r="ELS269" s="12"/>
      <c r="ELT269" s="12"/>
      <c r="ELU269" s="12"/>
      <c r="ELV269" s="12"/>
      <c r="ELW269" s="12"/>
      <c r="ELX269" s="12"/>
      <c r="ELY269" s="12"/>
      <c r="ELZ269" s="12"/>
      <c r="EMA269" s="12"/>
      <c r="EMB269" s="12"/>
      <c r="EMC269" s="12"/>
      <c r="EMD269" s="12"/>
      <c r="EME269" s="12"/>
      <c r="EMF269" s="12"/>
      <c r="EMG269" s="12"/>
      <c r="EMH269" s="12"/>
      <c r="EMI269" s="12"/>
      <c r="EMJ269" s="12"/>
      <c r="EMK269" s="12"/>
      <c r="EML269" s="12"/>
      <c r="EMM269" s="12"/>
      <c r="EMN269" s="12"/>
      <c r="EMO269" s="12"/>
      <c r="EMP269" s="12"/>
      <c r="EMQ269" s="12"/>
      <c r="EMR269" s="12"/>
      <c r="EMS269" s="12"/>
      <c r="EMT269" s="12"/>
      <c r="EMU269" s="12"/>
      <c r="EMV269" s="12"/>
      <c r="EMW269" s="12"/>
      <c r="EMX269" s="12"/>
      <c r="EMY269" s="12"/>
      <c r="EMZ269" s="12"/>
      <c r="ENA269" s="12"/>
      <c r="ENB269" s="12"/>
      <c r="ENC269" s="12"/>
      <c r="END269" s="12"/>
      <c r="ENE269" s="12"/>
      <c r="ENF269" s="12"/>
      <c r="ENG269" s="12"/>
      <c r="ENH269" s="12"/>
      <c r="ENI269" s="12"/>
      <c r="ENJ269" s="12"/>
      <c r="ENK269" s="12"/>
      <c r="ENL269" s="12"/>
      <c r="ENM269" s="12"/>
      <c r="ENN269" s="12"/>
      <c r="ENO269" s="12"/>
      <c r="ENP269" s="12"/>
      <c r="ENQ269" s="12"/>
      <c r="ENR269" s="12"/>
      <c r="ENS269" s="12"/>
      <c r="ENT269" s="12"/>
      <c r="ENU269" s="12"/>
      <c r="ENV269" s="12"/>
      <c r="ENW269" s="12"/>
      <c r="ENX269" s="12"/>
      <c r="ENY269" s="12"/>
      <c r="ENZ269" s="12"/>
      <c r="EOA269" s="12"/>
      <c r="EOB269" s="12"/>
      <c r="EOC269" s="12"/>
      <c r="EOD269" s="12"/>
      <c r="EOE269" s="12"/>
      <c r="EOF269" s="12"/>
      <c r="EOG269" s="12"/>
      <c r="EOH269" s="12"/>
      <c r="EOI269" s="12"/>
      <c r="EOJ269" s="12"/>
      <c r="EOK269" s="12"/>
      <c r="EOL269" s="12"/>
      <c r="EOM269" s="12"/>
      <c r="EON269" s="12"/>
      <c r="EOO269" s="12"/>
      <c r="EOP269" s="12"/>
      <c r="EOQ269" s="12"/>
      <c r="EOR269" s="12"/>
      <c r="EOS269" s="12"/>
      <c r="EOT269" s="12"/>
      <c r="EOU269" s="12"/>
      <c r="EOV269" s="12"/>
      <c r="EOW269" s="12"/>
      <c r="EOX269" s="12"/>
      <c r="EOY269" s="12"/>
      <c r="EOZ269" s="12"/>
      <c r="EPA269" s="12"/>
      <c r="EPB269" s="12"/>
      <c r="EPC269" s="12"/>
      <c r="EPD269" s="12"/>
      <c r="EPE269" s="12"/>
      <c r="EPF269" s="12"/>
      <c r="EPG269" s="12"/>
      <c r="EPH269" s="12"/>
      <c r="EPI269" s="12"/>
      <c r="EPJ269" s="12"/>
      <c r="EPK269" s="12"/>
      <c r="EPL269" s="12"/>
      <c r="EPM269" s="12"/>
      <c r="EPN269" s="12"/>
      <c r="EPO269" s="12"/>
      <c r="EPP269" s="12"/>
      <c r="EPQ269" s="12"/>
      <c r="EPR269" s="12"/>
      <c r="EPS269" s="12"/>
      <c r="EPT269" s="12"/>
      <c r="EPU269" s="12"/>
      <c r="EPV269" s="12"/>
      <c r="EPW269" s="12"/>
      <c r="EPX269" s="12"/>
      <c r="EPY269" s="12"/>
      <c r="EPZ269" s="12"/>
      <c r="EQA269" s="12"/>
      <c r="EQB269" s="12"/>
      <c r="EQC269" s="12"/>
      <c r="EQD269" s="12"/>
      <c r="EQE269" s="12"/>
      <c r="EQF269" s="12"/>
      <c r="EQG269" s="12"/>
      <c r="EQH269" s="12"/>
      <c r="EQI269" s="12"/>
      <c r="EQJ269" s="12"/>
      <c r="EQK269" s="12"/>
      <c r="EQL269" s="12"/>
      <c r="EQM269" s="12"/>
      <c r="EQN269" s="12"/>
      <c r="EQO269" s="12"/>
      <c r="EQP269" s="12"/>
      <c r="EQQ269" s="12"/>
      <c r="EQR269" s="12"/>
      <c r="EQS269" s="12"/>
      <c r="EQT269" s="12"/>
      <c r="EQU269" s="12"/>
      <c r="EQV269" s="12"/>
      <c r="EQW269" s="12"/>
      <c r="EQX269" s="12"/>
      <c r="EQY269" s="12"/>
      <c r="EQZ269" s="12"/>
      <c r="ERA269" s="12"/>
      <c r="ERB269" s="12"/>
      <c r="ERC269" s="12"/>
      <c r="ERD269" s="12"/>
      <c r="ERE269" s="12"/>
      <c r="ERF269" s="12"/>
      <c r="ERG269" s="12"/>
      <c r="ERH269" s="12"/>
      <c r="ERI269" s="12"/>
      <c r="ERJ269" s="12"/>
      <c r="ERK269" s="12"/>
      <c r="ERL269" s="12"/>
      <c r="ERM269" s="12"/>
      <c r="ERN269" s="12"/>
      <c r="ERO269" s="12"/>
      <c r="ERP269" s="12"/>
      <c r="ERQ269" s="12"/>
      <c r="ERR269" s="12"/>
      <c r="ERS269" s="12"/>
      <c r="ERT269" s="12"/>
      <c r="ERU269" s="12"/>
      <c r="ERV269" s="12"/>
      <c r="ERW269" s="12"/>
      <c r="ERX269" s="12"/>
      <c r="ERY269" s="12"/>
      <c r="ERZ269" s="12"/>
      <c r="ESA269" s="12"/>
      <c r="ESB269" s="12"/>
      <c r="ESC269" s="12"/>
      <c r="ESD269" s="12"/>
      <c r="ESE269" s="12"/>
      <c r="ESF269" s="12"/>
      <c r="ESG269" s="12"/>
      <c r="ESH269" s="12"/>
      <c r="ESI269" s="12"/>
      <c r="ESJ269" s="12"/>
      <c r="ESK269" s="12"/>
      <c r="ESL269" s="12"/>
      <c r="ESM269" s="12"/>
      <c r="ESN269" s="12"/>
      <c r="ESO269" s="12"/>
      <c r="ESP269" s="12"/>
      <c r="ESQ269" s="12"/>
      <c r="ESR269" s="12"/>
      <c r="ESS269" s="12"/>
      <c r="EST269" s="12"/>
      <c r="ESU269" s="12"/>
      <c r="ESV269" s="12"/>
      <c r="ESW269" s="12"/>
      <c r="ESX269" s="12"/>
      <c r="ESY269" s="12"/>
      <c r="ESZ269" s="12"/>
      <c r="ETA269" s="12"/>
      <c r="ETB269" s="12"/>
      <c r="ETC269" s="12"/>
      <c r="ETD269" s="12"/>
      <c r="ETE269" s="12"/>
      <c r="ETF269" s="12"/>
      <c r="ETG269" s="12"/>
      <c r="ETH269" s="12"/>
      <c r="ETI269" s="12"/>
      <c r="ETJ269" s="12"/>
      <c r="ETK269" s="12"/>
      <c r="ETL269" s="12"/>
      <c r="ETM269" s="12"/>
      <c r="ETN269" s="12"/>
      <c r="ETO269" s="12"/>
      <c r="ETP269" s="12"/>
      <c r="ETQ269" s="12"/>
      <c r="ETR269" s="12"/>
      <c r="ETS269" s="12"/>
      <c r="ETT269" s="12"/>
      <c r="ETU269" s="12"/>
      <c r="ETV269" s="12"/>
      <c r="ETW269" s="12"/>
      <c r="ETX269" s="12"/>
      <c r="ETY269" s="12"/>
      <c r="ETZ269" s="12"/>
      <c r="EUA269" s="12"/>
      <c r="EUB269" s="12"/>
      <c r="EUC269" s="12"/>
      <c r="EUD269" s="12"/>
      <c r="EUE269" s="12"/>
      <c r="EUF269" s="12"/>
      <c r="EUG269" s="12"/>
      <c r="EUH269" s="12"/>
      <c r="EUI269" s="12"/>
      <c r="EUJ269" s="12"/>
      <c r="EUK269" s="12"/>
      <c r="EUL269" s="12"/>
      <c r="EUM269" s="12"/>
      <c r="EUN269" s="12"/>
      <c r="EUO269" s="12"/>
      <c r="EUP269" s="12"/>
      <c r="EUQ269" s="12"/>
      <c r="EUR269" s="12"/>
      <c r="EUS269" s="12"/>
      <c r="EUT269" s="12"/>
      <c r="EUU269" s="12"/>
      <c r="EUV269" s="12"/>
      <c r="EUW269" s="12"/>
      <c r="EUX269" s="12"/>
      <c r="EUY269" s="12"/>
      <c r="EUZ269" s="12"/>
      <c r="EVA269" s="12"/>
      <c r="EVB269" s="12"/>
      <c r="EVC269" s="12"/>
      <c r="EVD269" s="12"/>
      <c r="EVE269" s="12"/>
      <c r="EVF269" s="12"/>
      <c r="EVG269" s="12"/>
      <c r="EVH269" s="12"/>
      <c r="EVI269" s="12"/>
      <c r="EVJ269" s="12"/>
      <c r="EVK269" s="12"/>
      <c r="EVL269" s="12"/>
      <c r="EVM269" s="12"/>
      <c r="EVN269" s="12"/>
      <c r="EVO269" s="12"/>
      <c r="EVP269" s="12"/>
      <c r="EVQ269" s="12"/>
      <c r="EVR269" s="12"/>
      <c r="EVS269" s="12"/>
      <c r="EVT269" s="12"/>
      <c r="EVU269" s="12"/>
      <c r="EVV269" s="12"/>
      <c r="EVW269" s="12"/>
      <c r="EVX269" s="12"/>
      <c r="EVY269" s="12"/>
      <c r="EVZ269" s="12"/>
      <c r="EWA269" s="12"/>
      <c r="EWB269" s="12"/>
      <c r="EWC269" s="12"/>
      <c r="EWD269" s="12"/>
      <c r="EWE269" s="12"/>
      <c r="EWF269" s="12"/>
      <c r="EWG269" s="12"/>
      <c r="EWH269" s="12"/>
      <c r="EWI269" s="12"/>
      <c r="EWJ269" s="12"/>
      <c r="EWK269" s="12"/>
      <c r="EWL269" s="12"/>
      <c r="EWM269" s="12"/>
      <c r="EWN269" s="12"/>
      <c r="EWO269" s="12"/>
      <c r="EWP269" s="12"/>
      <c r="EWQ269" s="12"/>
      <c r="EWR269" s="12"/>
      <c r="EWS269" s="12"/>
      <c r="EWT269" s="12"/>
      <c r="EWU269" s="12"/>
      <c r="EWV269" s="12"/>
      <c r="EWW269" s="12"/>
      <c r="EWX269" s="12"/>
      <c r="EWY269" s="12"/>
      <c r="EWZ269" s="12"/>
      <c r="EXA269" s="12"/>
      <c r="EXB269" s="12"/>
      <c r="EXC269" s="12"/>
      <c r="EXD269" s="12"/>
      <c r="EXE269" s="12"/>
      <c r="EXF269" s="12"/>
      <c r="EXG269" s="12"/>
      <c r="EXH269" s="12"/>
      <c r="EXI269" s="12"/>
      <c r="EXJ269" s="12"/>
      <c r="EXK269" s="12"/>
      <c r="EXL269" s="12"/>
      <c r="EXM269" s="12"/>
      <c r="EXN269" s="12"/>
      <c r="EXO269" s="12"/>
      <c r="EXP269" s="12"/>
      <c r="EXQ269" s="12"/>
      <c r="EXR269" s="12"/>
      <c r="EXS269" s="12"/>
      <c r="EXT269" s="12"/>
      <c r="EXU269" s="12"/>
      <c r="EXV269" s="12"/>
      <c r="EXW269" s="12"/>
      <c r="EXX269" s="12"/>
      <c r="EXY269" s="12"/>
      <c r="EXZ269" s="12"/>
      <c r="EYA269" s="12"/>
      <c r="EYB269" s="12"/>
      <c r="EYC269" s="12"/>
      <c r="EYD269" s="12"/>
      <c r="EYE269" s="12"/>
      <c r="EYF269" s="12"/>
      <c r="EYG269" s="12"/>
      <c r="EYH269" s="12"/>
      <c r="EYI269" s="12"/>
      <c r="EYJ269" s="12"/>
      <c r="EYK269" s="12"/>
      <c r="EYL269" s="12"/>
      <c r="EYM269" s="12"/>
      <c r="EYN269" s="12"/>
      <c r="EYO269" s="12"/>
      <c r="EYP269" s="12"/>
      <c r="EYQ269" s="12"/>
      <c r="EYR269" s="12"/>
      <c r="EYS269" s="12"/>
      <c r="EYT269" s="12"/>
      <c r="EYU269" s="12"/>
      <c r="EYV269" s="12"/>
      <c r="EYW269" s="12"/>
      <c r="EYX269" s="12"/>
      <c r="EYY269" s="12"/>
      <c r="EYZ269" s="12"/>
      <c r="EZA269" s="12"/>
      <c r="EZB269" s="12"/>
      <c r="EZC269" s="12"/>
      <c r="EZD269" s="12"/>
      <c r="EZE269" s="12"/>
      <c r="EZF269" s="12"/>
      <c r="EZG269" s="12"/>
      <c r="EZH269" s="12"/>
      <c r="EZI269" s="12"/>
      <c r="EZJ269" s="12"/>
      <c r="EZK269" s="12"/>
      <c r="EZL269" s="12"/>
      <c r="EZM269" s="12"/>
      <c r="EZN269" s="12"/>
      <c r="EZO269" s="12"/>
      <c r="EZP269" s="12"/>
      <c r="EZQ269" s="12"/>
      <c r="EZR269" s="12"/>
      <c r="EZS269" s="12"/>
      <c r="EZT269" s="12"/>
      <c r="EZU269" s="12"/>
      <c r="EZV269" s="12"/>
      <c r="EZW269" s="12"/>
      <c r="EZX269" s="12"/>
      <c r="EZY269" s="12"/>
      <c r="EZZ269" s="12"/>
      <c r="FAA269" s="12"/>
      <c r="FAB269" s="12"/>
      <c r="FAC269" s="12"/>
      <c r="FAD269" s="12"/>
      <c r="FAE269" s="12"/>
      <c r="FAF269" s="12"/>
      <c r="FAG269" s="12"/>
      <c r="FAH269" s="12"/>
      <c r="FAI269" s="12"/>
      <c r="FAJ269" s="12"/>
      <c r="FAK269" s="12"/>
      <c r="FAL269" s="12"/>
      <c r="FAM269" s="12"/>
      <c r="FAN269" s="12"/>
      <c r="FAO269" s="12"/>
      <c r="FAP269" s="12"/>
      <c r="FAQ269" s="12"/>
      <c r="FAR269" s="12"/>
      <c r="FAS269" s="12"/>
      <c r="FAT269" s="12"/>
      <c r="FAU269" s="12"/>
      <c r="FAV269" s="12"/>
      <c r="FAW269" s="12"/>
      <c r="FAX269" s="12"/>
      <c r="FAY269" s="12"/>
      <c r="FAZ269" s="12"/>
      <c r="FBA269" s="12"/>
      <c r="FBB269" s="12"/>
      <c r="FBC269" s="12"/>
      <c r="FBD269" s="12"/>
      <c r="FBE269" s="12"/>
      <c r="FBF269" s="12"/>
      <c r="FBG269" s="12"/>
      <c r="FBH269" s="12"/>
      <c r="FBI269" s="12"/>
      <c r="FBJ269" s="12"/>
      <c r="FBK269" s="12"/>
      <c r="FBL269" s="12"/>
      <c r="FBM269" s="12"/>
      <c r="FBN269" s="12"/>
      <c r="FBO269" s="12"/>
      <c r="FBP269" s="12"/>
      <c r="FBQ269" s="12"/>
      <c r="FBR269" s="12"/>
      <c r="FBS269" s="12"/>
      <c r="FBT269" s="12"/>
      <c r="FBU269" s="12"/>
      <c r="FBV269" s="12"/>
      <c r="FBW269" s="12"/>
      <c r="FBX269" s="12"/>
      <c r="FBY269" s="12"/>
      <c r="FBZ269" s="12"/>
      <c r="FCA269" s="12"/>
      <c r="FCB269" s="12"/>
      <c r="FCC269" s="12"/>
      <c r="FCD269" s="12"/>
      <c r="FCE269" s="12"/>
      <c r="FCF269" s="12"/>
      <c r="FCG269" s="12"/>
      <c r="FCH269" s="12"/>
      <c r="FCI269" s="12"/>
      <c r="FCJ269" s="12"/>
      <c r="FCK269" s="12"/>
      <c r="FCL269" s="12"/>
      <c r="FCM269" s="12"/>
      <c r="FCN269" s="12"/>
      <c r="FCO269" s="12"/>
      <c r="FCP269" s="12"/>
      <c r="FCQ269" s="12"/>
      <c r="FCR269" s="12"/>
      <c r="FCS269" s="12"/>
      <c r="FCT269" s="12"/>
      <c r="FCU269" s="12"/>
      <c r="FCV269" s="12"/>
      <c r="FCW269" s="12"/>
      <c r="FCX269" s="12"/>
      <c r="FCY269" s="12"/>
      <c r="FCZ269" s="12"/>
      <c r="FDA269" s="12"/>
      <c r="FDB269" s="12"/>
      <c r="FDC269" s="12"/>
      <c r="FDD269" s="12"/>
      <c r="FDE269" s="12"/>
      <c r="FDF269" s="12"/>
      <c r="FDG269" s="12"/>
      <c r="FDH269" s="12"/>
      <c r="FDI269" s="12"/>
      <c r="FDJ269" s="12"/>
      <c r="FDK269" s="12"/>
      <c r="FDL269" s="12"/>
      <c r="FDM269" s="12"/>
      <c r="FDN269" s="12"/>
      <c r="FDO269" s="12"/>
      <c r="FDP269" s="12"/>
      <c r="FDQ269" s="12"/>
      <c r="FDR269" s="12"/>
      <c r="FDS269" s="12"/>
      <c r="FDT269" s="12"/>
      <c r="FDU269" s="12"/>
      <c r="FDV269" s="12"/>
      <c r="FDW269" s="12"/>
      <c r="FDX269" s="12"/>
      <c r="FDY269" s="12"/>
      <c r="FDZ269" s="12"/>
      <c r="FEA269" s="12"/>
      <c r="FEB269" s="12"/>
      <c r="FEC269" s="12"/>
      <c r="FED269" s="12"/>
      <c r="FEE269" s="12"/>
      <c r="FEF269" s="12"/>
      <c r="FEG269" s="12"/>
      <c r="FEH269" s="12"/>
      <c r="FEI269" s="12"/>
      <c r="FEJ269" s="12"/>
      <c r="FEK269" s="12"/>
      <c r="FEL269" s="12"/>
      <c r="FEM269" s="12"/>
      <c r="FEN269" s="12"/>
      <c r="FEO269" s="12"/>
      <c r="FEP269" s="12"/>
      <c r="FEQ269" s="12"/>
      <c r="FER269" s="12"/>
      <c r="FES269" s="12"/>
      <c r="FET269" s="12"/>
      <c r="FEU269" s="12"/>
      <c r="FEV269" s="12"/>
      <c r="FEW269" s="12"/>
      <c r="FEX269" s="12"/>
      <c r="FEY269" s="12"/>
      <c r="FEZ269" s="12"/>
      <c r="FFA269" s="12"/>
      <c r="FFB269" s="12"/>
      <c r="FFC269" s="12"/>
      <c r="FFD269" s="12"/>
      <c r="FFE269" s="12"/>
      <c r="FFF269" s="12"/>
      <c r="FFG269" s="12"/>
      <c r="FFH269" s="12"/>
      <c r="FFI269" s="12"/>
      <c r="FFJ269" s="12"/>
      <c r="FFK269" s="12"/>
      <c r="FFL269" s="12"/>
      <c r="FFM269" s="12"/>
      <c r="FFN269" s="12"/>
      <c r="FFO269" s="12"/>
      <c r="FFP269" s="12"/>
      <c r="FFQ269" s="12"/>
      <c r="FFR269" s="12"/>
      <c r="FFS269" s="12"/>
      <c r="FFT269" s="12"/>
      <c r="FFU269" s="12"/>
      <c r="FFV269" s="12"/>
      <c r="FFW269" s="12"/>
      <c r="FFX269" s="12"/>
      <c r="FFY269" s="12"/>
      <c r="FFZ269" s="12"/>
      <c r="FGA269" s="12"/>
      <c r="FGB269" s="12"/>
      <c r="FGC269" s="12"/>
      <c r="FGD269" s="12"/>
      <c r="FGE269" s="12"/>
      <c r="FGF269" s="12"/>
      <c r="FGG269" s="12"/>
      <c r="FGH269" s="12"/>
      <c r="FGI269" s="12"/>
      <c r="FGJ269" s="12"/>
      <c r="FGK269" s="12"/>
      <c r="FGL269" s="12"/>
      <c r="FGM269" s="12"/>
      <c r="FGN269" s="12"/>
      <c r="FGO269" s="12"/>
      <c r="FGP269" s="12"/>
      <c r="FGQ269" s="12"/>
      <c r="FGR269" s="12"/>
      <c r="FGS269" s="12"/>
      <c r="FGT269" s="12"/>
      <c r="FGU269" s="12"/>
      <c r="FGV269" s="12"/>
      <c r="FGW269" s="12"/>
      <c r="FGX269" s="12"/>
      <c r="FGY269" s="12"/>
      <c r="FGZ269" s="12"/>
      <c r="FHA269" s="12"/>
      <c r="FHB269" s="12"/>
      <c r="FHC269" s="12"/>
      <c r="FHD269" s="12"/>
      <c r="FHE269" s="12"/>
      <c r="FHF269" s="12"/>
      <c r="FHG269" s="12"/>
      <c r="FHH269" s="12"/>
      <c r="FHI269" s="12"/>
      <c r="FHJ269" s="12"/>
      <c r="FHK269" s="12"/>
      <c r="FHL269" s="12"/>
      <c r="FHM269" s="12"/>
      <c r="FHN269" s="12"/>
      <c r="FHO269" s="12"/>
      <c r="FHP269" s="12"/>
      <c r="FHQ269" s="12"/>
      <c r="FHR269" s="12"/>
      <c r="FHS269" s="12"/>
      <c r="FHT269" s="12"/>
      <c r="FHU269" s="12"/>
      <c r="FHV269" s="12"/>
      <c r="FHW269" s="12"/>
      <c r="FHX269" s="12"/>
      <c r="FHY269" s="12"/>
      <c r="FHZ269" s="12"/>
      <c r="FIA269" s="12"/>
      <c r="FIB269" s="12"/>
      <c r="FIC269" s="12"/>
      <c r="FID269" s="12"/>
      <c r="FIE269" s="12"/>
      <c r="FIF269" s="12"/>
      <c r="FIG269" s="12"/>
      <c r="FIH269" s="12"/>
      <c r="FII269" s="12"/>
      <c r="FIJ269" s="12"/>
      <c r="FIK269" s="12"/>
      <c r="FIL269" s="12"/>
      <c r="FIM269" s="12"/>
      <c r="FIN269" s="12"/>
      <c r="FIO269" s="12"/>
      <c r="FIP269" s="12"/>
      <c r="FIQ269" s="12"/>
      <c r="FIR269" s="12"/>
      <c r="FIS269" s="12"/>
      <c r="FIT269" s="12"/>
      <c r="FIU269" s="12"/>
      <c r="FIV269" s="12"/>
      <c r="FIW269" s="12"/>
      <c r="FIX269" s="12"/>
      <c r="FIY269" s="12"/>
      <c r="FIZ269" s="12"/>
      <c r="FJA269" s="12"/>
      <c r="FJB269" s="12"/>
      <c r="FJC269" s="12"/>
      <c r="FJD269" s="12"/>
      <c r="FJE269" s="12"/>
      <c r="FJF269" s="12"/>
      <c r="FJG269" s="12"/>
      <c r="FJH269" s="12"/>
      <c r="FJI269" s="12"/>
      <c r="FJJ269" s="12"/>
      <c r="FJK269" s="12"/>
      <c r="FJL269" s="12"/>
      <c r="FJM269" s="12"/>
      <c r="FJN269" s="12"/>
      <c r="FJO269" s="12"/>
      <c r="FJP269" s="12"/>
      <c r="FJQ269" s="12"/>
      <c r="FJR269" s="12"/>
      <c r="FJS269" s="12"/>
      <c r="FJT269" s="12"/>
      <c r="FJU269" s="12"/>
      <c r="FJV269" s="12"/>
      <c r="FJW269" s="12"/>
      <c r="FJX269" s="12"/>
      <c r="FJY269" s="12"/>
      <c r="FJZ269" s="12"/>
      <c r="FKA269" s="12"/>
      <c r="FKB269" s="12"/>
      <c r="FKC269" s="12"/>
      <c r="FKD269" s="12"/>
      <c r="FKE269" s="12"/>
      <c r="FKF269" s="12"/>
      <c r="FKG269" s="12"/>
      <c r="FKH269" s="12"/>
      <c r="FKI269" s="12"/>
      <c r="FKJ269" s="12"/>
      <c r="FKK269" s="12"/>
      <c r="FKL269" s="12"/>
      <c r="FKM269" s="12"/>
      <c r="FKN269" s="12"/>
      <c r="FKO269" s="12"/>
      <c r="FKP269" s="12"/>
      <c r="FKQ269" s="12"/>
      <c r="FKR269" s="12"/>
      <c r="FKS269" s="12"/>
      <c r="FKT269" s="12"/>
      <c r="FKU269" s="12"/>
      <c r="FKV269" s="12"/>
      <c r="FKW269" s="12"/>
      <c r="FKX269" s="12"/>
      <c r="FKY269" s="12"/>
      <c r="FKZ269" s="12"/>
      <c r="FLA269" s="12"/>
      <c r="FLB269" s="12"/>
      <c r="FLC269" s="12"/>
      <c r="FLD269" s="12"/>
      <c r="FLE269" s="12"/>
      <c r="FLF269" s="12"/>
      <c r="FLG269" s="12"/>
      <c r="FLH269" s="12"/>
      <c r="FLI269" s="12"/>
      <c r="FLJ269" s="12"/>
      <c r="FLK269" s="12"/>
      <c r="FLL269" s="12"/>
      <c r="FLM269" s="12"/>
      <c r="FLN269" s="12"/>
      <c r="FLO269" s="12"/>
      <c r="FLP269" s="12"/>
      <c r="FLQ269" s="12"/>
      <c r="FLR269" s="12"/>
      <c r="FLS269" s="12"/>
      <c r="FLT269" s="12"/>
      <c r="FLU269" s="12"/>
      <c r="FLV269" s="12"/>
      <c r="FLW269" s="12"/>
      <c r="FLX269" s="12"/>
      <c r="FLY269" s="12"/>
      <c r="FLZ269" s="12"/>
      <c r="FMA269" s="12"/>
      <c r="FMB269" s="12"/>
      <c r="FMC269" s="12"/>
      <c r="FMD269" s="12"/>
      <c r="FME269" s="12"/>
      <c r="FMF269" s="12"/>
      <c r="FMG269" s="12"/>
      <c r="FMH269" s="12"/>
      <c r="FMI269" s="12"/>
      <c r="FMJ269" s="12"/>
      <c r="FMK269" s="12"/>
      <c r="FML269" s="12"/>
      <c r="FMM269" s="12"/>
      <c r="FMN269" s="12"/>
      <c r="FMO269" s="12"/>
      <c r="FMP269" s="12"/>
      <c r="FMQ269" s="12"/>
      <c r="FMR269" s="12"/>
      <c r="FMS269" s="12"/>
      <c r="FMT269" s="12"/>
      <c r="FMU269" s="12"/>
      <c r="FMV269" s="12"/>
      <c r="FMW269" s="12"/>
      <c r="FMX269" s="12"/>
      <c r="FMY269" s="12"/>
      <c r="FMZ269" s="12"/>
      <c r="FNA269" s="12"/>
      <c r="FNB269" s="12"/>
      <c r="FNC269" s="12"/>
      <c r="FND269" s="12"/>
      <c r="FNE269" s="12"/>
      <c r="FNF269" s="12"/>
      <c r="FNG269" s="12"/>
      <c r="FNH269" s="12"/>
      <c r="FNI269" s="12"/>
      <c r="FNJ269" s="12"/>
      <c r="FNK269" s="12"/>
      <c r="FNL269" s="12"/>
      <c r="FNM269" s="12"/>
      <c r="FNN269" s="12"/>
      <c r="FNO269" s="12"/>
      <c r="FNP269" s="12"/>
      <c r="FNQ269" s="12"/>
      <c r="FNR269" s="12"/>
      <c r="FNS269" s="12"/>
      <c r="FNT269" s="12"/>
      <c r="FNU269" s="12"/>
      <c r="FNV269" s="12"/>
      <c r="FNW269" s="12"/>
      <c r="FNX269" s="12"/>
      <c r="FNY269" s="12"/>
      <c r="FNZ269" s="12"/>
      <c r="FOA269" s="12"/>
      <c r="FOB269" s="12"/>
      <c r="FOC269" s="12"/>
      <c r="FOD269" s="12"/>
      <c r="FOE269" s="12"/>
      <c r="FOF269" s="12"/>
      <c r="FOG269" s="12"/>
      <c r="FOH269" s="12"/>
      <c r="FOI269" s="12"/>
      <c r="FOJ269" s="12"/>
      <c r="FOK269" s="12"/>
      <c r="FOL269" s="12"/>
      <c r="FOM269" s="12"/>
      <c r="FON269" s="12"/>
      <c r="FOO269" s="12"/>
      <c r="FOP269" s="12"/>
      <c r="FOQ269" s="12"/>
      <c r="FOR269" s="12"/>
      <c r="FOS269" s="12"/>
      <c r="FOT269" s="12"/>
      <c r="FOU269" s="12"/>
      <c r="FOV269" s="12"/>
      <c r="FOW269" s="12"/>
      <c r="FOX269" s="12"/>
      <c r="FOY269" s="12"/>
      <c r="FOZ269" s="12"/>
      <c r="FPA269" s="12"/>
      <c r="FPB269" s="12"/>
      <c r="FPC269" s="12"/>
      <c r="FPD269" s="12"/>
      <c r="FPE269" s="12"/>
      <c r="FPF269" s="12"/>
      <c r="FPG269" s="12"/>
      <c r="FPH269" s="12"/>
      <c r="FPI269" s="12"/>
      <c r="FPJ269" s="12"/>
      <c r="FPK269" s="12"/>
      <c r="FPL269" s="12"/>
      <c r="FPM269" s="12"/>
      <c r="FPN269" s="12"/>
      <c r="FPO269" s="12"/>
      <c r="FPP269" s="12"/>
      <c r="FPQ269" s="12"/>
      <c r="FPR269" s="12"/>
      <c r="FPS269" s="12"/>
      <c r="FPT269" s="12"/>
      <c r="FPU269" s="12"/>
      <c r="FPV269" s="12"/>
      <c r="FPW269" s="12"/>
      <c r="FPX269" s="12"/>
      <c r="FPY269" s="12"/>
      <c r="FPZ269" s="12"/>
      <c r="FQA269" s="12"/>
      <c r="FQB269" s="12"/>
      <c r="FQC269" s="12"/>
      <c r="FQD269" s="12"/>
      <c r="FQE269" s="12"/>
      <c r="FQF269" s="12"/>
      <c r="FQG269" s="12"/>
      <c r="FQH269" s="12"/>
      <c r="FQI269" s="12"/>
      <c r="FQJ269" s="12"/>
      <c r="FQK269" s="12"/>
      <c r="FQL269" s="12"/>
      <c r="FQM269" s="12"/>
      <c r="FQN269" s="12"/>
      <c r="FQO269" s="12"/>
      <c r="FQP269" s="12"/>
      <c r="FQQ269" s="12"/>
      <c r="FQR269" s="12"/>
      <c r="FQS269" s="12"/>
      <c r="FQT269" s="12"/>
      <c r="FQU269" s="12"/>
      <c r="FQV269" s="12"/>
      <c r="FQW269" s="12"/>
      <c r="FQX269" s="12"/>
      <c r="FQY269" s="12"/>
      <c r="FQZ269" s="12"/>
      <c r="FRA269" s="12"/>
      <c r="FRB269" s="12"/>
      <c r="FRC269" s="12"/>
      <c r="FRD269" s="12"/>
      <c r="FRE269" s="12"/>
      <c r="FRF269" s="12"/>
      <c r="FRG269" s="12"/>
      <c r="FRH269" s="12"/>
      <c r="FRI269" s="12"/>
      <c r="FRJ269" s="12"/>
      <c r="FRK269" s="12"/>
      <c r="FRL269" s="12"/>
      <c r="FRM269" s="12"/>
      <c r="FRN269" s="12"/>
      <c r="FRO269" s="12"/>
      <c r="FRP269" s="12"/>
      <c r="FRQ269" s="12"/>
      <c r="FRR269" s="12"/>
      <c r="FRS269" s="12"/>
      <c r="FRT269" s="12"/>
      <c r="FRU269" s="12"/>
      <c r="FRV269" s="12"/>
      <c r="FRW269" s="12"/>
      <c r="FRX269" s="12"/>
      <c r="FRY269" s="12"/>
      <c r="FRZ269" s="12"/>
      <c r="FSA269" s="12"/>
      <c r="FSB269" s="12"/>
      <c r="FSC269" s="12"/>
      <c r="FSD269" s="12"/>
      <c r="FSE269" s="12"/>
      <c r="FSF269" s="12"/>
      <c r="FSG269" s="12"/>
      <c r="FSH269" s="12"/>
      <c r="FSI269" s="12"/>
      <c r="FSJ269" s="12"/>
      <c r="FSK269" s="12"/>
      <c r="FSL269" s="12"/>
      <c r="FSM269" s="12"/>
      <c r="FSN269" s="12"/>
      <c r="FSO269" s="12"/>
      <c r="FSP269" s="12"/>
      <c r="FSQ269" s="12"/>
      <c r="FSR269" s="12"/>
      <c r="FSS269" s="12"/>
      <c r="FST269" s="12"/>
      <c r="FSU269" s="12"/>
      <c r="FSV269" s="12"/>
      <c r="FSW269" s="12"/>
      <c r="FSX269" s="12"/>
      <c r="FSY269" s="12"/>
      <c r="FSZ269" s="12"/>
      <c r="FTA269" s="12"/>
      <c r="FTB269" s="12"/>
      <c r="FTC269" s="12"/>
      <c r="FTD269" s="12"/>
      <c r="FTE269" s="12"/>
      <c r="FTF269" s="12"/>
      <c r="FTG269" s="12"/>
      <c r="FTH269" s="12"/>
      <c r="FTI269" s="12"/>
      <c r="FTJ269" s="12"/>
      <c r="FTK269" s="12"/>
      <c r="FTL269" s="12"/>
      <c r="FTM269" s="12"/>
      <c r="FTN269" s="12"/>
      <c r="FTO269" s="12"/>
      <c r="FTP269" s="12"/>
      <c r="FTQ269" s="12"/>
      <c r="FTR269" s="12"/>
      <c r="FTS269" s="12"/>
      <c r="FTT269" s="12"/>
      <c r="FTU269" s="12"/>
      <c r="FTV269" s="12"/>
      <c r="FTW269" s="12"/>
      <c r="FTX269" s="12"/>
      <c r="FTY269" s="12"/>
      <c r="FTZ269" s="12"/>
      <c r="FUA269" s="12"/>
      <c r="FUB269" s="12"/>
      <c r="FUC269" s="12"/>
      <c r="FUD269" s="12"/>
      <c r="FUE269" s="12"/>
      <c r="FUF269" s="12"/>
      <c r="FUG269" s="12"/>
      <c r="FUH269" s="12"/>
      <c r="FUI269" s="12"/>
      <c r="FUJ269" s="12"/>
      <c r="FUK269" s="12"/>
      <c r="FUL269" s="12"/>
      <c r="FUM269" s="12"/>
      <c r="FUN269" s="12"/>
      <c r="FUO269" s="12"/>
      <c r="FUP269" s="12"/>
      <c r="FUQ269" s="12"/>
      <c r="FUR269" s="12"/>
      <c r="FUS269" s="12"/>
      <c r="FUT269" s="12"/>
      <c r="FUU269" s="12"/>
      <c r="FUV269" s="12"/>
      <c r="FUW269" s="12"/>
      <c r="FUX269" s="12"/>
      <c r="FUY269" s="12"/>
      <c r="FUZ269" s="12"/>
      <c r="FVA269" s="12"/>
      <c r="FVB269" s="12"/>
      <c r="FVC269" s="12"/>
      <c r="FVD269" s="12"/>
      <c r="FVE269" s="12"/>
      <c r="FVF269" s="12"/>
      <c r="FVG269" s="12"/>
      <c r="FVH269" s="12"/>
      <c r="FVI269" s="12"/>
      <c r="FVJ269" s="12"/>
      <c r="FVK269" s="12"/>
      <c r="FVL269" s="12"/>
      <c r="FVM269" s="12"/>
      <c r="FVN269" s="12"/>
      <c r="FVO269" s="12"/>
      <c r="FVP269" s="12"/>
      <c r="FVQ269" s="12"/>
      <c r="FVR269" s="12"/>
      <c r="FVS269" s="12"/>
      <c r="FVT269" s="12"/>
      <c r="FVU269" s="12"/>
      <c r="FVV269" s="12"/>
      <c r="FVW269" s="12"/>
      <c r="FVX269" s="12"/>
      <c r="FVY269" s="12"/>
      <c r="FVZ269" s="12"/>
      <c r="FWA269" s="12"/>
      <c r="FWB269" s="12"/>
      <c r="FWC269" s="12"/>
      <c r="FWD269" s="12"/>
      <c r="FWE269" s="12"/>
      <c r="FWF269" s="12"/>
      <c r="FWG269" s="12"/>
      <c r="FWH269" s="12"/>
      <c r="FWI269" s="12"/>
      <c r="FWJ269" s="12"/>
      <c r="FWK269" s="12"/>
      <c r="FWL269" s="12"/>
      <c r="FWM269" s="12"/>
      <c r="FWN269" s="12"/>
      <c r="FWO269" s="12"/>
      <c r="FWP269" s="12"/>
      <c r="FWQ269" s="12"/>
      <c r="FWR269" s="12"/>
      <c r="FWS269" s="12"/>
      <c r="FWT269" s="12"/>
      <c r="FWU269" s="12"/>
      <c r="FWV269" s="12"/>
      <c r="FWW269" s="12"/>
      <c r="FWX269" s="12"/>
      <c r="FWY269" s="12"/>
      <c r="FWZ269" s="12"/>
      <c r="FXA269" s="12"/>
      <c r="FXB269" s="12"/>
      <c r="FXC269" s="12"/>
      <c r="FXD269" s="12"/>
      <c r="FXE269" s="12"/>
      <c r="FXF269" s="12"/>
      <c r="FXG269" s="12"/>
      <c r="FXH269" s="12"/>
      <c r="FXI269" s="12"/>
      <c r="FXJ269" s="12"/>
      <c r="FXK269" s="12"/>
      <c r="FXL269" s="12"/>
      <c r="FXM269" s="12"/>
      <c r="FXN269" s="12"/>
      <c r="FXO269" s="12"/>
      <c r="FXP269" s="12"/>
      <c r="FXQ269" s="12"/>
      <c r="FXR269" s="12"/>
      <c r="FXS269" s="12"/>
      <c r="FXT269" s="12"/>
      <c r="FXU269" s="12"/>
      <c r="FXV269" s="12"/>
      <c r="FXW269" s="12"/>
      <c r="FXX269" s="12"/>
      <c r="FXY269" s="12"/>
      <c r="FXZ269" s="12"/>
      <c r="FYA269" s="12"/>
      <c r="FYB269" s="12"/>
      <c r="FYC269" s="12"/>
      <c r="FYD269" s="12"/>
      <c r="FYE269" s="12"/>
      <c r="FYF269" s="12"/>
      <c r="FYG269" s="12"/>
      <c r="FYH269" s="12"/>
      <c r="FYI269" s="12"/>
      <c r="FYJ269" s="12"/>
      <c r="FYK269" s="12"/>
      <c r="FYL269" s="12"/>
      <c r="FYM269" s="12"/>
      <c r="FYN269" s="12"/>
      <c r="FYO269" s="12"/>
      <c r="FYP269" s="12"/>
      <c r="FYQ269" s="12"/>
      <c r="FYR269" s="12"/>
      <c r="FYS269" s="12"/>
      <c r="FYT269" s="12"/>
      <c r="FYU269" s="12"/>
      <c r="FYV269" s="12"/>
      <c r="FYW269" s="12"/>
      <c r="FYX269" s="12"/>
      <c r="FYY269" s="12"/>
      <c r="FYZ269" s="12"/>
      <c r="FZA269" s="12"/>
      <c r="FZB269" s="12"/>
      <c r="FZC269" s="12"/>
      <c r="FZD269" s="12"/>
      <c r="FZE269" s="12"/>
      <c r="FZF269" s="12"/>
      <c r="FZG269" s="12"/>
      <c r="FZH269" s="12"/>
      <c r="FZI269" s="12"/>
      <c r="FZJ269" s="12"/>
      <c r="FZK269" s="12"/>
      <c r="FZL269" s="12"/>
      <c r="FZM269" s="12"/>
      <c r="FZN269" s="12"/>
      <c r="FZO269" s="12"/>
      <c r="FZP269" s="12"/>
      <c r="FZQ269" s="12"/>
      <c r="FZR269" s="12"/>
      <c r="FZS269" s="12"/>
      <c r="FZT269" s="12"/>
      <c r="FZU269" s="12"/>
      <c r="FZV269" s="12"/>
      <c r="FZW269" s="12"/>
      <c r="FZX269" s="12"/>
      <c r="FZY269" s="12"/>
      <c r="FZZ269" s="12"/>
      <c r="GAA269" s="12"/>
      <c r="GAB269" s="12"/>
      <c r="GAC269" s="12"/>
      <c r="GAD269" s="12"/>
      <c r="GAE269" s="12"/>
      <c r="GAF269" s="12"/>
      <c r="GAG269" s="12"/>
      <c r="GAH269" s="12"/>
      <c r="GAI269" s="12"/>
      <c r="GAJ269" s="12"/>
      <c r="GAK269" s="12"/>
      <c r="GAL269" s="12"/>
      <c r="GAM269" s="12"/>
      <c r="GAN269" s="12"/>
      <c r="GAO269" s="12"/>
      <c r="GAP269" s="12"/>
      <c r="GAQ269" s="12"/>
      <c r="GAR269" s="12"/>
      <c r="GAS269" s="12"/>
      <c r="GAT269" s="12"/>
      <c r="GAU269" s="12"/>
      <c r="GAV269" s="12"/>
      <c r="GAW269" s="12"/>
      <c r="GAX269" s="12"/>
      <c r="GAY269" s="12"/>
      <c r="GAZ269" s="12"/>
      <c r="GBA269" s="12"/>
      <c r="GBB269" s="12"/>
      <c r="GBC269" s="12"/>
      <c r="GBD269" s="12"/>
      <c r="GBE269" s="12"/>
      <c r="GBF269" s="12"/>
      <c r="GBG269" s="12"/>
      <c r="GBH269" s="12"/>
      <c r="GBI269" s="12"/>
      <c r="GBJ269" s="12"/>
      <c r="GBK269" s="12"/>
      <c r="GBL269" s="12"/>
      <c r="GBM269" s="12"/>
      <c r="GBN269" s="12"/>
      <c r="GBO269" s="12"/>
      <c r="GBP269" s="12"/>
      <c r="GBQ269" s="12"/>
      <c r="GBR269" s="12"/>
      <c r="GBS269" s="12"/>
      <c r="GBT269" s="12"/>
      <c r="GBU269" s="12"/>
      <c r="GBV269" s="12"/>
      <c r="GBW269" s="12"/>
      <c r="GBX269" s="12"/>
      <c r="GBY269" s="12"/>
      <c r="GBZ269" s="12"/>
      <c r="GCA269" s="12"/>
      <c r="GCB269" s="12"/>
      <c r="GCC269" s="12"/>
      <c r="GCD269" s="12"/>
      <c r="GCE269" s="12"/>
      <c r="GCF269" s="12"/>
      <c r="GCG269" s="12"/>
      <c r="GCH269" s="12"/>
      <c r="GCI269" s="12"/>
      <c r="GCJ269" s="12"/>
      <c r="GCK269" s="12"/>
      <c r="GCL269" s="12"/>
      <c r="GCM269" s="12"/>
      <c r="GCN269" s="12"/>
      <c r="GCO269" s="12"/>
      <c r="GCP269" s="12"/>
      <c r="GCQ269" s="12"/>
      <c r="GCR269" s="12"/>
      <c r="GCS269" s="12"/>
      <c r="GCT269" s="12"/>
      <c r="GCU269" s="12"/>
      <c r="GCV269" s="12"/>
      <c r="GCW269" s="12"/>
      <c r="GCX269" s="12"/>
      <c r="GCY269" s="12"/>
      <c r="GCZ269" s="12"/>
      <c r="GDA269" s="12"/>
      <c r="GDB269" s="12"/>
      <c r="GDC269" s="12"/>
      <c r="GDD269" s="12"/>
      <c r="GDE269" s="12"/>
      <c r="GDF269" s="12"/>
      <c r="GDG269" s="12"/>
      <c r="GDH269" s="12"/>
      <c r="GDI269" s="12"/>
      <c r="GDJ269" s="12"/>
      <c r="GDK269" s="12"/>
      <c r="GDL269" s="12"/>
      <c r="GDM269" s="12"/>
      <c r="GDN269" s="12"/>
      <c r="GDO269" s="12"/>
      <c r="GDP269" s="12"/>
      <c r="GDQ269" s="12"/>
      <c r="GDR269" s="12"/>
      <c r="GDS269" s="12"/>
      <c r="GDT269" s="12"/>
      <c r="GDU269" s="12"/>
      <c r="GDV269" s="12"/>
      <c r="GDW269" s="12"/>
      <c r="GDX269" s="12"/>
      <c r="GDY269" s="12"/>
      <c r="GDZ269" s="12"/>
      <c r="GEA269" s="12"/>
      <c r="GEB269" s="12"/>
      <c r="GEC269" s="12"/>
      <c r="GED269" s="12"/>
      <c r="GEE269" s="12"/>
      <c r="GEF269" s="12"/>
      <c r="GEG269" s="12"/>
      <c r="GEH269" s="12"/>
      <c r="GEI269" s="12"/>
      <c r="GEJ269" s="12"/>
      <c r="GEK269" s="12"/>
      <c r="GEL269" s="12"/>
      <c r="GEM269" s="12"/>
      <c r="GEN269" s="12"/>
      <c r="GEO269" s="12"/>
      <c r="GEP269" s="12"/>
      <c r="GEQ269" s="12"/>
      <c r="GER269" s="12"/>
      <c r="GES269" s="12"/>
      <c r="GET269" s="12"/>
      <c r="GEU269" s="12"/>
      <c r="GEV269" s="12"/>
      <c r="GEW269" s="12"/>
      <c r="GEX269" s="12"/>
      <c r="GEY269" s="12"/>
      <c r="GEZ269" s="12"/>
      <c r="GFA269" s="12"/>
      <c r="GFB269" s="12"/>
      <c r="GFC269" s="12"/>
      <c r="GFD269" s="12"/>
      <c r="GFE269" s="12"/>
      <c r="GFF269" s="12"/>
      <c r="GFG269" s="12"/>
      <c r="GFH269" s="12"/>
      <c r="GFI269" s="12"/>
      <c r="GFJ269" s="12"/>
      <c r="GFK269" s="12"/>
      <c r="GFL269" s="12"/>
      <c r="GFM269" s="12"/>
      <c r="GFN269" s="12"/>
      <c r="GFO269" s="12"/>
      <c r="GFP269" s="12"/>
      <c r="GFQ269" s="12"/>
      <c r="GFR269" s="12"/>
      <c r="GFS269" s="12"/>
      <c r="GFT269" s="12"/>
      <c r="GFU269" s="12"/>
      <c r="GFV269" s="12"/>
      <c r="GFW269" s="12"/>
      <c r="GFX269" s="12"/>
      <c r="GFY269" s="12"/>
      <c r="GFZ269" s="12"/>
      <c r="GGA269" s="12"/>
      <c r="GGB269" s="12"/>
      <c r="GGC269" s="12"/>
      <c r="GGD269" s="12"/>
      <c r="GGE269" s="12"/>
      <c r="GGF269" s="12"/>
      <c r="GGG269" s="12"/>
      <c r="GGH269" s="12"/>
      <c r="GGI269" s="12"/>
      <c r="GGJ269" s="12"/>
      <c r="GGK269" s="12"/>
      <c r="GGL269" s="12"/>
      <c r="GGM269" s="12"/>
      <c r="GGN269" s="12"/>
      <c r="GGO269" s="12"/>
      <c r="GGP269" s="12"/>
      <c r="GGQ269" s="12"/>
      <c r="GGR269" s="12"/>
      <c r="GGS269" s="12"/>
      <c r="GGT269" s="12"/>
      <c r="GGU269" s="12"/>
      <c r="GGV269" s="12"/>
      <c r="GGW269" s="12"/>
      <c r="GGX269" s="12"/>
      <c r="GGY269" s="12"/>
      <c r="GGZ269" s="12"/>
      <c r="GHA269" s="12"/>
      <c r="GHB269" s="12"/>
      <c r="GHC269" s="12"/>
      <c r="GHD269" s="12"/>
      <c r="GHE269" s="12"/>
      <c r="GHF269" s="12"/>
      <c r="GHG269" s="12"/>
      <c r="GHH269" s="12"/>
      <c r="GHI269" s="12"/>
      <c r="GHJ269" s="12"/>
      <c r="GHK269" s="12"/>
      <c r="GHL269" s="12"/>
      <c r="GHM269" s="12"/>
      <c r="GHN269" s="12"/>
      <c r="GHO269" s="12"/>
      <c r="GHP269" s="12"/>
      <c r="GHQ269" s="12"/>
      <c r="GHR269" s="12"/>
      <c r="GHS269" s="12"/>
      <c r="GHT269" s="12"/>
      <c r="GHU269" s="12"/>
      <c r="GHV269" s="12"/>
      <c r="GHW269" s="12"/>
      <c r="GHX269" s="12"/>
      <c r="GHY269" s="12"/>
      <c r="GHZ269" s="12"/>
      <c r="GIA269" s="12"/>
      <c r="GIB269" s="12"/>
      <c r="GIC269" s="12"/>
      <c r="GID269" s="12"/>
      <c r="GIE269" s="12"/>
      <c r="GIF269" s="12"/>
      <c r="GIG269" s="12"/>
      <c r="GIH269" s="12"/>
      <c r="GII269" s="12"/>
      <c r="GIJ269" s="12"/>
      <c r="GIK269" s="12"/>
      <c r="GIL269" s="12"/>
      <c r="GIM269" s="12"/>
      <c r="GIN269" s="12"/>
      <c r="GIO269" s="12"/>
      <c r="GIP269" s="12"/>
      <c r="GIQ269" s="12"/>
      <c r="GIR269" s="12"/>
      <c r="GIS269" s="12"/>
      <c r="GIT269" s="12"/>
      <c r="GIU269" s="12"/>
      <c r="GIV269" s="12"/>
      <c r="GIW269" s="12"/>
      <c r="GIX269" s="12"/>
      <c r="GIY269" s="12"/>
      <c r="GIZ269" s="12"/>
      <c r="GJA269" s="12"/>
      <c r="GJB269" s="12"/>
      <c r="GJC269" s="12"/>
      <c r="GJD269" s="12"/>
      <c r="GJE269" s="12"/>
      <c r="GJF269" s="12"/>
      <c r="GJG269" s="12"/>
      <c r="GJH269" s="12"/>
      <c r="GJI269" s="12"/>
      <c r="GJJ269" s="12"/>
      <c r="GJK269" s="12"/>
      <c r="GJL269" s="12"/>
      <c r="GJM269" s="12"/>
      <c r="GJN269" s="12"/>
      <c r="GJO269" s="12"/>
      <c r="GJP269" s="12"/>
      <c r="GJQ269" s="12"/>
      <c r="GJR269" s="12"/>
      <c r="GJS269" s="12"/>
      <c r="GJT269" s="12"/>
      <c r="GJU269" s="12"/>
      <c r="GJV269" s="12"/>
      <c r="GJW269" s="12"/>
      <c r="GJX269" s="12"/>
      <c r="GJY269" s="12"/>
      <c r="GJZ269" s="12"/>
      <c r="GKA269" s="12"/>
      <c r="GKB269" s="12"/>
      <c r="GKC269" s="12"/>
      <c r="GKD269" s="12"/>
      <c r="GKE269" s="12"/>
      <c r="GKF269" s="12"/>
      <c r="GKG269" s="12"/>
      <c r="GKH269" s="12"/>
      <c r="GKI269" s="12"/>
      <c r="GKJ269" s="12"/>
      <c r="GKK269" s="12"/>
      <c r="GKL269" s="12"/>
      <c r="GKM269" s="12"/>
      <c r="GKN269" s="12"/>
      <c r="GKO269" s="12"/>
      <c r="GKP269" s="12"/>
      <c r="GKQ269" s="12"/>
      <c r="GKR269" s="12"/>
      <c r="GKS269" s="12"/>
      <c r="GKT269" s="12"/>
      <c r="GKU269" s="12"/>
      <c r="GKV269" s="12"/>
      <c r="GKW269" s="12"/>
      <c r="GKX269" s="12"/>
      <c r="GKY269" s="12"/>
      <c r="GKZ269" s="12"/>
      <c r="GLA269" s="12"/>
      <c r="GLB269" s="12"/>
      <c r="GLC269" s="12"/>
      <c r="GLD269" s="12"/>
      <c r="GLE269" s="12"/>
      <c r="GLF269" s="12"/>
      <c r="GLG269" s="12"/>
      <c r="GLH269" s="12"/>
      <c r="GLI269" s="12"/>
      <c r="GLJ269" s="12"/>
      <c r="GLK269" s="12"/>
      <c r="GLL269" s="12"/>
      <c r="GLM269" s="12"/>
      <c r="GLN269" s="12"/>
      <c r="GLO269" s="12"/>
      <c r="GLP269" s="12"/>
      <c r="GLQ269" s="12"/>
      <c r="GLR269" s="12"/>
      <c r="GLS269" s="12"/>
      <c r="GLT269" s="12"/>
      <c r="GLU269" s="12"/>
      <c r="GLV269" s="12"/>
      <c r="GLW269" s="12"/>
      <c r="GLX269" s="12"/>
      <c r="GLY269" s="12"/>
      <c r="GLZ269" s="12"/>
      <c r="GMA269" s="12"/>
      <c r="GMB269" s="12"/>
      <c r="GMC269" s="12"/>
      <c r="GMD269" s="12"/>
      <c r="GME269" s="12"/>
      <c r="GMF269" s="12"/>
      <c r="GMG269" s="12"/>
      <c r="GMH269" s="12"/>
      <c r="GMI269" s="12"/>
      <c r="GMJ269" s="12"/>
      <c r="GMK269" s="12"/>
      <c r="GML269" s="12"/>
      <c r="GMM269" s="12"/>
      <c r="GMN269" s="12"/>
      <c r="GMO269" s="12"/>
      <c r="GMP269" s="12"/>
      <c r="GMQ269" s="12"/>
      <c r="GMR269" s="12"/>
      <c r="GMS269" s="12"/>
      <c r="GMT269" s="12"/>
      <c r="GMU269" s="12"/>
      <c r="GMV269" s="12"/>
      <c r="GMW269" s="12"/>
      <c r="GMX269" s="12"/>
      <c r="GMY269" s="12"/>
      <c r="GMZ269" s="12"/>
      <c r="GNA269" s="12"/>
      <c r="GNB269" s="12"/>
      <c r="GNC269" s="12"/>
      <c r="GND269" s="12"/>
      <c r="GNE269" s="12"/>
      <c r="GNF269" s="12"/>
      <c r="GNG269" s="12"/>
      <c r="GNH269" s="12"/>
      <c r="GNI269" s="12"/>
      <c r="GNJ269" s="12"/>
      <c r="GNK269" s="12"/>
      <c r="GNL269" s="12"/>
      <c r="GNM269" s="12"/>
      <c r="GNN269" s="12"/>
      <c r="GNO269" s="12"/>
      <c r="GNP269" s="12"/>
      <c r="GNQ269" s="12"/>
      <c r="GNR269" s="12"/>
      <c r="GNS269" s="12"/>
      <c r="GNT269" s="12"/>
      <c r="GNU269" s="12"/>
      <c r="GNV269" s="12"/>
      <c r="GNW269" s="12"/>
      <c r="GNX269" s="12"/>
      <c r="GNY269" s="12"/>
      <c r="GNZ269" s="12"/>
      <c r="GOA269" s="12"/>
      <c r="GOB269" s="12"/>
      <c r="GOC269" s="12"/>
      <c r="GOD269" s="12"/>
      <c r="GOE269" s="12"/>
      <c r="GOF269" s="12"/>
      <c r="GOG269" s="12"/>
      <c r="GOH269" s="12"/>
      <c r="GOI269" s="12"/>
      <c r="GOJ269" s="12"/>
      <c r="GOK269" s="12"/>
      <c r="GOL269" s="12"/>
      <c r="GOM269" s="12"/>
      <c r="GON269" s="12"/>
      <c r="GOO269" s="12"/>
      <c r="GOP269" s="12"/>
      <c r="GOQ269" s="12"/>
      <c r="GOR269" s="12"/>
      <c r="GOS269" s="12"/>
      <c r="GOT269" s="12"/>
      <c r="GOU269" s="12"/>
      <c r="GOV269" s="12"/>
      <c r="GOW269" s="12"/>
      <c r="GOX269" s="12"/>
      <c r="GOY269" s="12"/>
      <c r="GOZ269" s="12"/>
      <c r="GPA269" s="12"/>
      <c r="GPB269" s="12"/>
      <c r="GPC269" s="12"/>
      <c r="GPD269" s="12"/>
      <c r="GPE269" s="12"/>
      <c r="GPF269" s="12"/>
      <c r="GPG269" s="12"/>
      <c r="GPH269" s="12"/>
      <c r="GPI269" s="12"/>
      <c r="GPJ269" s="12"/>
      <c r="GPK269" s="12"/>
      <c r="GPL269" s="12"/>
      <c r="GPM269" s="12"/>
      <c r="GPN269" s="12"/>
      <c r="GPO269" s="12"/>
      <c r="GPP269" s="12"/>
      <c r="GPQ269" s="12"/>
      <c r="GPR269" s="12"/>
      <c r="GPS269" s="12"/>
      <c r="GPT269" s="12"/>
      <c r="GPU269" s="12"/>
      <c r="GPV269" s="12"/>
      <c r="GPW269" s="12"/>
      <c r="GPX269" s="12"/>
      <c r="GPY269" s="12"/>
      <c r="GPZ269" s="12"/>
      <c r="GQA269" s="12"/>
      <c r="GQB269" s="12"/>
      <c r="GQC269" s="12"/>
      <c r="GQD269" s="12"/>
      <c r="GQE269" s="12"/>
      <c r="GQF269" s="12"/>
      <c r="GQG269" s="12"/>
      <c r="GQH269" s="12"/>
      <c r="GQI269" s="12"/>
      <c r="GQJ269" s="12"/>
      <c r="GQK269" s="12"/>
      <c r="GQL269" s="12"/>
      <c r="GQM269" s="12"/>
      <c r="GQN269" s="12"/>
      <c r="GQO269" s="12"/>
      <c r="GQP269" s="12"/>
      <c r="GQQ269" s="12"/>
      <c r="GQR269" s="12"/>
      <c r="GQS269" s="12"/>
      <c r="GQT269" s="12"/>
      <c r="GQU269" s="12"/>
      <c r="GQV269" s="12"/>
      <c r="GQW269" s="12"/>
      <c r="GQX269" s="12"/>
      <c r="GQY269" s="12"/>
      <c r="GQZ269" s="12"/>
      <c r="GRA269" s="12"/>
      <c r="GRB269" s="12"/>
      <c r="GRC269" s="12"/>
      <c r="GRD269" s="12"/>
      <c r="GRE269" s="12"/>
      <c r="GRF269" s="12"/>
      <c r="GRG269" s="12"/>
      <c r="GRH269" s="12"/>
      <c r="GRI269" s="12"/>
      <c r="GRJ269" s="12"/>
      <c r="GRK269" s="12"/>
      <c r="GRL269" s="12"/>
      <c r="GRM269" s="12"/>
      <c r="GRN269" s="12"/>
      <c r="GRO269" s="12"/>
      <c r="GRP269" s="12"/>
      <c r="GRQ269" s="12"/>
      <c r="GRR269" s="12"/>
      <c r="GRS269" s="12"/>
      <c r="GRT269" s="12"/>
      <c r="GRU269" s="12"/>
      <c r="GRV269" s="12"/>
      <c r="GRW269" s="12"/>
      <c r="GRX269" s="12"/>
      <c r="GRY269" s="12"/>
      <c r="GRZ269" s="12"/>
      <c r="GSA269" s="12"/>
      <c r="GSB269" s="12"/>
      <c r="GSC269" s="12"/>
      <c r="GSD269" s="12"/>
      <c r="GSE269" s="12"/>
      <c r="GSF269" s="12"/>
      <c r="GSG269" s="12"/>
      <c r="GSH269" s="12"/>
      <c r="GSI269" s="12"/>
      <c r="GSJ269" s="12"/>
      <c r="GSK269" s="12"/>
      <c r="GSL269" s="12"/>
      <c r="GSM269" s="12"/>
      <c r="GSN269" s="12"/>
      <c r="GSO269" s="12"/>
      <c r="GSP269" s="12"/>
      <c r="GSQ269" s="12"/>
      <c r="GSR269" s="12"/>
      <c r="GSS269" s="12"/>
      <c r="GST269" s="12"/>
      <c r="GSU269" s="12"/>
      <c r="GSV269" s="12"/>
      <c r="GSW269" s="12"/>
      <c r="GSX269" s="12"/>
      <c r="GSY269" s="12"/>
      <c r="GSZ269" s="12"/>
      <c r="GTA269" s="12"/>
      <c r="GTB269" s="12"/>
      <c r="GTC269" s="12"/>
      <c r="GTD269" s="12"/>
      <c r="GTE269" s="12"/>
      <c r="GTF269" s="12"/>
      <c r="GTG269" s="12"/>
      <c r="GTH269" s="12"/>
      <c r="GTI269" s="12"/>
      <c r="GTJ269" s="12"/>
      <c r="GTK269" s="12"/>
      <c r="GTL269" s="12"/>
      <c r="GTM269" s="12"/>
      <c r="GTN269" s="12"/>
      <c r="GTO269" s="12"/>
      <c r="GTP269" s="12"/>
      <c r="GTQ269" s="12"/>
      <c r="GTR269" s="12"/>
      <c r="GTS269" s="12"/>
      <c r="GTT269" s="12"/>
      <c r="GTU269" s="12"/>
      <c r="GTV269" s="12"/>
      <c r="GTW269" s="12"/>
      <c r="GTX269" s="12"/>
      <c r="GTY269" s="12"/>
      <c r="GTZ269" s="12"/>
      <c r="GUA269" s="12"/>
      <c r="GUB269" s="12"/>
      <c r="GUC269" s="12"/>
      <c r="GUD269" s="12"/>
      <c r="GUE269" s="12"/>
      <c r="GUF269" s="12"/>
      <c r="GUG269" s="12"/>
      <c r="GUH269" s="12"/>
      <c r="GUI269" s="12"/>
      <c r="GUJ269" s="12"/>
      <c r="GUK269" s="12"/>
      <c r="GUL269" s="12"/>
      <c r="GUM269" s="12"/>
      <c r="GUN269" s="12"/>
      <c r="GUO269" s="12"/>
      <c r="GUP269" s="12"/>
      <c r="GUQ269" s="12"/>
      <c r="GUR269" s="12"/>
      <c r="GUS269" s="12"/>
      <c r="GUT269" s="12"/>
      <c r="GUU269" s="12"/>
      <c r="GUV269" s="12"/>
      <c r="GUW269" s="12"/>
      <c r="GUX269" s="12"/>
      <c r="GUY269" s="12"/>
      <c r="GUZ269" s="12"/>
      <c r="GVA269" s="12"/>
      <c r="GVB269" s="12"/>
      <c r="GVC269" s="12"/>
      <c r="GVD269" s="12"/>
      <c r="GVE269" s="12"/>
      <c r="GVF269" s="12"/>
      <c r="GVG269" s="12"/>
      <c r="GVH269" s="12"/>
      <c r="GVI269" s="12"/>
      <c r="GVJ269" s="12"/>
      <c r="GVK269" s="12"/>
      <c r="GVL269" s="12"/>
      <c r="GVM269" s="12"/>
      <c r="GVN269" s="12"/>
      <c r="GVO269" s="12"/>
      <c r="GVP269" s="12"/>
      <c r="GVQ269" s="12"/>
      <c r="GVR269" s="12"/>
      <c r="GVS269" s="12"/>
      <c r="GVT269" s="12"/>
      <c r="GVU269" s="12"/>
      <c r="GVV269" s="12"/>
      <c r="GVW269" s="12"/>
      <c r="GVX269" s="12"/>
      <c r="GVY269" s="12"/>
      <c r="GVZ269" s="12"/>
      <c r="GWA269" s="12"/>
      <c r="GWB269" s="12"/>
      <c r="GWC269" s="12"/>
      <c r="GWD269" s="12"/>
      <c r="GWE269" s="12"/>
      <c r="GWF269" s="12"/>
      <c r="GWG269" s="12"/>
      <c r="GWH269" s="12"/>
      <c r="GWI269" s="12"/>
      <c r="GWJ269" s="12"/>
      <c r="GWK269" s="12"/>
      <c r="GWL269" s="12"/>
      <c r="GWM269" s="12"/>
      <c r="GWN269" s="12"/>
      <c r="GWO269" s="12"/>
      <c r="GWP269" s="12"/>
      <c r="GWQ269" s="12"/>
      <c r="GWR269" s="12"/>
      <c r="GWS269" s="12"/>
      <c r="GWT269" s="12"/>
      <c r="GWU269" s="12"/>
      <c r="GWV269" s="12"/>
      <c r="GWW269" s="12"/>
      <c r="GWX269" s="12"/>
      <c r="GWY269" s="12"/>
      <c r="GWZ269" s="12"/>
      <c r="GXA269" s="12"/>
      <c r="GXB269" s="12"/>
      <c r="GXC269" s="12"/>
      <c r="GXD269" s="12"/>
      <c r="GXE269" s="12"/>
      <c r="GXF269" s="12"/>
      <c r="GXG269" s="12"/>
      <c r="GXH269" s="12"/>
      <c r="GXI269" s="12"/>
      <c r="GXJ269" s="12"/>
      <c r="GXK269" s="12"/>
      <c r="GXL269" s="12"/>
      <c r="GXM269" s="12"/>
      <c r="GXN269" s="12"/>
      <c r="GXO269" s="12"/>
      <c r="GXP269" s="12"/>
      <c r="GXQ269" s="12"/>
      <c r="GXR269" s="12"/>
      <c r="GXS269" s="12"/>
      <c r="GXT269" s="12"/>
      <c r="GXU269" s="12"/>
      <c r="GXV269" s="12"/>
      <c r="GXW269" s="12"/>
      <c r="GXX269" s="12"/>
      <c r="GXY269" s="12"/>
      <c r="GXZ269" s="12"/>
      <c r="GYA269" s="12"/>
      <c r="GYB269" s="12"/>
      <c r="GYC269" s="12"/>
      <c r="GYD269" s="12"/>
      <c r="GYE269" s="12"/>
      <c r="GYF269" s="12"/>
      <c r="GYG269" s="12"/>
      <c r="GYH269" s="12"/>
      <c r="GYI269" s="12"/>
      <c r="GYJ269" s="12"/>
      <c r="GYK269" s="12"/>
      <c r="GYL269" s="12"/>
      <c r="GYM269" s="12"/>
      <c r="GYN269" s="12"/>
      <c r="GYO269" s="12"/>
      <c r="GYP269" s="12"/>
      <c r="GYQ269" s="12"/>
      <c r="GYR269" s="12"/>
      <c r="GYS269" s="12"/>
      <c r="GYT269" s="12"/>
      <c r="GYU269" s="12"/>
      <c r="GYV269" s="12"/>
      <c r="GYW269" s="12"/>
      <c r="GYX269" s="12"/>
      <c r="GYY269" s="12"/>
      <c r="GYZ269" s="12"/>
      <c r="GZA269" s="12"/>
      <c r="GZB269" s="12"/>
      <c r="GZC269" s="12"/>
      <c r="GZD269" s="12"/>
      <c r="GZE269" s="12"/>
      <c r="GZF269" s="12"/>
      <c r="GZG269" s="12"/>
      <c r="GZH269" s="12"/>
      <c r="GZI269" s="12"/>
      <c r="GZJ269" s="12"/>
      <c r="GZK269" s="12"/>
      <c r="GZL269" s="12"/>
      <c r="GZM269" s="12"/>
      <c r="GZN269" s="12"/>
      <c r="GZO269" s="12"/>
      <c r="GZP269" s="12"/>
      <c r="GZQ269" s="12"/>
      <c r="GZR269" s="12"/>
      <c r="GZS269" s="12"/>
      <c r="GZT269" s="12"/>
      <c r="GZU269" s="12"/>
      <c r="GZV269" s="12"/>
      <c r="GZW269" s="12"/>
      <c r="GZX269" s="12"/>
      <c r="GZY269" s="12"/>
      <c r="GZZ269" s="12"/>
      <c r="HAA269" s="12"/>
      <c r="HAB269" s="12"/>
      <c r="HAC269" s="12"/>
      <c r="HAD269" s="12"/>
      <c r="HAE269" s="12"/>
      <c r="HAF269" s="12"/>
      <c r="HAG269" s="12"/>
      <c r="HAH269" s="12"/>
      <c r="HAI269" s="12"/>
      <c r="HAJ269" s="12"/>
      <c r="HAK269" s="12"/>
      <c r="HAL269" s="12"/>
      <c r="HAM269" s="12"/>
      <c r="HAN269" s="12"/>
      <c r="HAO269" s="12"/>
      <c r="HAP269" s="12"/>
      <c r="HAQ269" s="12"/>
      <c r="HAR269" s="12"/>
      <c r="HAS269" s="12"/>
      <c r="HAT269" s="12"/>
      <c r="HAU269" s="12"/>
      <c r="HAV269" s="12"/>
      <c r="HAW269" s="12"/>
      <c r="HAX269" s="12"/>
      <c r="HAY269" s="12"/>
      <c r="HAZ269" s="12"/>
      <c r="HBA269" s="12"/>
      <c r="HBB269" s="12"/>
      <c r="HBC269" s="12"/>
      <c r="HBD269" s="12"/>
      <c r="HBE269" s="12"/>
      <c r="HBF269" s="12"/>
      <c r="HBG269" s="12"/>
      <c r="HBH269" s="12"/>
      <c r="HBI269" s="12"/>
      <c r="HBJ269" s="12"/>
      <c r="HBK269" s="12"/>
      <c r="HBL269" s="12"/>
      <c r="HBM269" s="12"/>
      <c r="HBN269" s="12"/>
      <c r="HBO269" s="12"/>
      <c r="HBP269" s="12"/>
      <c r="HBQ269" s="12"/>
      <c r="HBR269" s="12"/>
      <c r="HBS269" s="12"/>
      <c r="HBT269" s="12"/>
      <c r="HBU269" s="12"/>
      <c r="HBV269" s="12"/>
      <c r="HBW269" s="12"/>
      <c r="HBX269" s="12"/>
      <c r="HBY269" s="12"/>
      <c r="HBZ269" s="12"/>
      <c r="HCA269" s="12"/>
      <c r="HCB269" s="12"/>
      <c r="HCC269" s="12"/>
      <c r="HCD269" s="12"/>
      <c r="HCE269" s="12"/>
      <c r="HCF269" s="12"/>
      <c r="HCG269" s="12"/>
      <c r="HCH269" s="12"/>
      <c r="HCI269" s="12"/>
      <c r="HCJ269" s="12"/>
      <c r="HCK269" s="12"/>
      <c r="HCL269" s="12"/>
      <c r="HCM269" s="12"/>
      <c r="HCN269" s="12"/>
      <c r="HCO269" s="12"/>
      <c r="HCP269" s="12"/>
      <c r="HCQ269" s="12"/>
      <c r="HCR269" s="12"/>
      <c r="HCS269" s="12"/>
      <c r="HCT269" s="12"/>
      <c r="HCU269" s="12"/>
      <c r="HCV269" s="12"/>
      <c r="HCW269" s="12"/>
      <c r="HCX269" s="12"/>
      <c r="HCY269" s="12"/>
      <c r="HCZ269" s="12"/>
      <c r="HDA269" s="12"/>
      <c r="HDB269" s="12"/>
      <c r="HDC269" s="12"/>
      <c r="HDD269" s="12"/>
      <c r="HDE269" s="12"/>
      <c r="HDF269" s="12"/>
      <c r="HDG269" s="12"/>
      <c r="HDH269" s="12"/>
      <c r="HDI269" s="12"/>
      <c r="HDJ269" s="12"/>
      <c r="HDK269" s="12"/>
      <c r="HDL269" s="12"/>
      <c r="HDM269" s="12"/>
      <c r="HDN269" s="12"/>
      <c r="HDO269" s="12"/>
      <c r="HDP269" s="12"/>
      <c r="HDQ269" s="12"/>
      <c r="HDR269" s="12"/>
      <c r="HDS269" s="12"/>
      <c r="HDT269" s="12"/>
      <c r="HDU269" s="12"/>
      <c r="HDV269" s="12"/>
      <c r="HDW269" s="12"/>
      <c r="HDX269" s="12"/>
      <c r="HDY269" s="12"/>
      <c r="HDZ269" s="12"/>
      <c r="HEA269" s="12"/>
      <c r="HEB269" s="12"/>
      <c r="HEC269" s="12"/>
      <c r="HED269" s="12"/>
      <c r="HEE269" s="12"/>
      <c r="HEF269" s="12"/>
      <c r="HEG269" s="12"/>
      <c r="HEH269" s="12"/>
      <c r="HEI269" s="12"/>
      <c r="HEJ269" s="12"/>
      <c r="HEK269" s="12"/>
      <c r="HEL269" s="12"/>
      <c r="HEM269" s="12"/>
      <c r="HEN269" s="12"/>
      <c r="HEO269" s="12"/>
      <c r="HEP269" s="12"/>
      <c r="HEQ269" s="12"/>
      <c r="HER269" s="12"/>
      <c r="HES269" s="12"/>
      <c r="HET269" s="12"/>
      <c r="HEU269" s="12"/>
      <c r="HEV269" s="12"/>
      <c r="HEW269" s="12"/>
      <c r="HEX269" s="12"/>
      <c r="HEY269" s="12"/>
      <c r="HEZ269" s="12"/>
      <c r="HFA269" s="12"/>
      <c r="HFB269" s="12"/>
      <c r="HFC269" s="12"/>
      <c r="HFD269" s="12"/>
      <c r="HFE269" s="12"/>
      <c r="HFF269" s="12"/>
      <c r="HFG269" s="12"/>
      <c r="HFH269" s="12"/>
      <c r="HFI269" s="12"/>
      <c r="HFJ269" s="12"/>
      <c r="HFK269" s="12"/>
      <c r="HFL269" s="12"/>
      <c r="HFM269" s="12"/>
      <c r="HFN269" s="12"/>
      <c r="HFO269" s="12"/>
      <c r="HFP269" s="12"/>
      <c r="HFQ269" s="12"/>
      <c r="HFR269" s="12"/>
      <c r="HFS269" s="12"/>
      <c r="HFT269" s="12"/>
      <c r="HFU269" s="12"/>
      <c r="HFV269" s="12"/>
      <c r="HFW269" s="12"/>
      <c r="HFX269" s="12"/>
      <c r="HFY269" s="12"/>
      <c r="HFZ269" s="12"/>
      <c r="HGA269" s="12"/>
      <c r="HGB269" s="12"/>
      <c r="HGC269" s="12"/>
      <c r="HGD269" s="12"/>
      <c r="HGE269" s="12"/>
      <c r="HGF269" s="12"/>
      <c r="HGG269" s="12"/>
      <c r="HGH269" s="12"/>
      <c r="HGI269" s="12"/>
      <c r="HGJ269" s="12"/>
      <c r="HGK269" s="12"/>
      <c r="HGL269" s="12"/>
      <c r="HGM269" s="12"/>
      <c r="HGN269" s="12"/>
      <c r="HGO269" s="12"/>
      <c r="HGP269" s="12"/>
      <c r="HGQ269" s="12"/>
      <c r="HGR269" s="12"/>
      <c r="HGS269" s="12"/>
      <c r="HGT269" s="12"/>
      <c r="HGU269" s="12"/>
      <c r="HGV269" s="12"/>
      <c r="HGW269" s="12"/>
      <c r="HGX269" s="12"/>
      <c r="HGY269" s="12"/>
      <c r="HGZ269" s="12"/>
      <c r="HHA269" s="12"/>
      <c r="HHB269" s="12"/>
      <c r="HHC269" s="12"/>
      <c r="HHD269" s="12"/>
      <c r="HHE269" s="12"/>
      <c r="HHF269" s="12"/>
      <c r="HHG269" s="12"/>
      <c r="HHH269" s="12"/>
      <c r="HHI269" s="12"/>
      <c r="HHJ269" s="12"/>
      <c r="HHK269" s="12"/>
      <c r="HHL269" s="12"/>
      <c r="HHM269" s="12"/>
      <c r="HHN269" s="12"/>
      <c r="HHO269" s="12"/>
      <c r="HHP269" s="12"/>
      <c r="HHQ269" s="12"/>
      <c r="HHR269" s="12"/>
      <c r="HHS269" s="12"/>
      <c r="HHT269" s="12"/>
      <c r="HHU269" s="12"/>
      <c r="HHV269" s="12"/>
      <c r="HHW269" s="12"/>
      <c r="HHX269" s="12"/>
      <c r="HHY269" s="12"/>
      <c r="HHZ269" s="12"/>
      <c r="HIA269" s="12"/>
      <c r="HIB269" s="12"/>
      <c r="HIC269" s="12"/>
      <c r="HID269" s="12"/>
      <c r="HIE269" s="12"/>
      <c r="HIF269" s="12"/>
      <c r="HIG269" s="12"/>
      <c r="HIH269" s="12"/>
      <c r="HII269" s="12"/>
      <c r="HIJ269" s="12"/>
      <c r="HIK269" s="12"/>
      <c r="HIL269" s="12"/>
      <c r="HIM269" s="12"/>
      <c r="HIN269" s="12"/>
      <c r="HIO269" s="12"/>
      <c r="HIP269" s="12"/>
      <c r="HIQ269" s="12"/>
      <c r="HIR269" s="12"/>
      <c r="HIS269" s="12"/>
      <c r="HIT269" s="12"/>
      <c r="HIU269" s="12"/>
      <c r="HIV269" s="12"/>
      <c r="HIW269" s="12"/>
      <c r="HIX269" s="12"/>
      <c r="HIY269" s="12"/>
      <c r="HIZ269" s="12"/>
      <c r="HJA269" s="12"/>
      <c r="HJB269" s="12"/>
      <c r="HJC269" s="12"/>
      <c r="HJD269" s="12"/>
      <c r="HJE269" s="12"/>
      <c r="HJF269" s="12"/>
      <c r="HJG269" s="12"/>
      <c r="HJH269" s="12"/>
      <c r="HJI269" s="12"/>
      <c r="HJJ269" s="12"/>
      <c r="HJK269" s="12"/>
      <c r="HJL269" s="12"/>
      <c r="HJM269" s="12"/>
      <c r="HJN269" s="12"/>
      <c r="HJO269" s="12"/>
      <c r="HJP269" s="12"/>
      <c r="HJQ269" s="12"/>
      <c r="HJR269" s="12"/>
      <c r="HJS269" s="12"/>
      <c r="HJT269" s="12"/>
      <c r="HJU269" s="12"/>
      <c r="HJV269" s="12"/>
      <c r="HJW269" s="12"/>
      <c r="HJX269" s="12"/>
      <c r="HJY269" s="12"/>
      <c r="HJZ269" s="12"/>
      <c r="HKA269" s="12"/>
      <c r="HKB269" s="12"/>
      <c r="HKC269" s="12"/>
      <c r="HKD269" s="12"/>
      <c r="HKE269" s="12"/>
      <c r="HKF269" s="12"/>
      <c r="HKG269" s="12"/>
      <c r="HKH269" s="12"/>
      <c r="HKI269" s="12"/>
      <c r="HKJ269" s="12"/>
      <c r="HKK269" s="12"/>
      <c r="HKL269" s="12"/>
      <c r="HKM269" s="12"/>
      <c r="HKN269" s="12"/>
      <c r="HKO269" s="12"/>
      <c r="HKP269" s="12"/>
      <c r="HKQ269" s="12"/>
      <c r="HKR269" s="12"/>
      <c r="HKS269" s="12"/>
      <c r="HKT269" s="12"/>
      <c r="HKU269" s="12"/>
      <c r="HKV269" s="12"/>
      <c r="HKW269" s="12"/>
      <c r="HKX269" s="12"/>
      <c r="HKY269" s="12"/>
      <c r="HKZ269" s="12"/>
      <c r="HLA269" s="12"/>
      <c r="HLB269" s="12"/>
      <c r="HLC269" s="12"/>
      <c r="HLD269" s="12"/>
      <c r="HLE269" s="12"/>
      <c r="HLF269" s="12"/>
      <c r="HLG269" s="12"/>
      <c r="HLH269" s="12"/>
      <c r="HLI269" s="12"/>
      <c r="HLJ269" s="12"/>
      <c r="HLK269" s="12"/>
      <c r="HLL269" s="12"/>
      <c r="HLM269" s="12"/>
      <c r="HLN269" s="12"/>
      <c r="HLO269" s="12"/>
      <c r="HLP269" s="12"/>
      <c r="HLQ269" s="12"/>
      <c r="HLR269" s="12"/>
      <c r="HLS269" s="12"/>
      <c r="HLT269" s="12"/>
      <c r="HLU269" s="12"/>
      <c r="HLV269" s="12"/>
      <c r="HLW269" s="12"/>
      <c r="HLX269" s="12"/>
      <c r="HLY269" s="12"/>
      <c r="HLZ269" s="12"/>
      <c r="HMA269" s="12"/>
      <c r="HMB269" s="12"/>
      <c r="HMC269" s="12"/>
      <c r="HMD269" s="12"/>
      <c r="HME269" s="12"/>
      <c r="HMF269" s="12"/>
      <c r="HMG269" s="12"/>
      <c r="HMH269" s="12"/>
      <c r="HMI269" s="12"/>
      <c r="HMJ269" s="12"/>
      <c r="HMK269" s="12"/>
      <c r="HML269" s="12"/>
      <c r="HMM269" s="12"/>
      <c r="HMN269" s="12"/>
      <c r="HMO269" s="12"/>
      <c r="HMP269" s="12"/>
      <c r="HMQ269" s="12"/>
      <c r="HMR269" s="12"/>
      <c r="HMS269" s="12"/>
      <c r="HMT269" s="12"/>
      <c r="HMU269" s="12"/>
      <c r="HMV269" s="12"/>
      <c r="HMW269" s="12"/>
      <c r="HMX269" s="12"/>
      <c r="HMY269" s="12"/>
      <c r="HMZ269" s="12"/>
      <c r="HNA269" s="12"/>
      <c r="HNB269" s="12"/>
      <c r="HNC269" s="12"/>
      <c r="HND269" s="12"/>
      <c r="HNE269" s="12"/>
      <c r="HNF269" s="12"/>
      <c r="HNG269" s="12"/>
      <c r="HNH269" s="12"/>
      <c r="HNI269" s="12"/>
      <c r="HNJ269" s="12"/>
      <c r="HNK269" s="12"/>
      <c r="HNL269" s="12"/>
      <c r="HNM269" s="12"/>
      <c r="HNN269" s="12"/>
      <c r="HNO269" s="12"/>
      <c r="HNP269" s="12"/>
      <c r="HNQ269" s="12"/>
      <c r="HNR269" s="12"/>
      <c r="HNS269" s="12"/>
      <c r="HNT269" s="12"/>
      <c r="HNU269" s="12"/>
      <c r="HNV269" s="12"/>
      <c r="HNW269" s="12"/>
      <c r="HNX269" s="12"/>
      <c r="HNY269" s="12"/>
      <c r="HNZ269" s="12"/>
      <c r="HOA269" s="12"/>
      <c r="HOB269" s="12"/>
      <c r="HOC269" s="12"/>
      <c r="HOD269" s="12"/>
      <c r="HOE269" s="12"/>
      <c r="HOF269" s="12"/>
      <c r="HOG269" s="12"/>
      <c r="HOH269" s="12"/>
      <c r="HOI269" s="12"/>
      <c r="HOJ269" s="12"/>
      <c r="HOK269" s="12"/>
      <c r="HOL269" s="12"/>
      <c r="HOM269" s="12"/>
      <c r="HON269" s="12"/>
      <c r="HOO269" s="12"/>
      <c r="HOP269" s="12"/>
      <c r="HOQ269" s="12"/>
      <c r="HOR269" s="12"/>
      <c r="HOS269" s="12"/>
      <c r="HOT269" s="12"/>
      <c r="HOU269" s="12"/>
      <c r="HOV269" s="12"/>
      <c r="HOW269" s="12"/>
      <c r="HOX269" s="12"/>
      <c r="HOY269" s="12"/>
      <c r="HOZ269" s="12"/>
      <c r="HPA269" s="12"/>
      <c r="HPB269" s="12"/>
      <c r="HPC269" s="12"/>
      <c r="HPD269" s="12"/>
      <c r="HPE269" s="12"/>
      <c r="HPF269" s="12"/>
      <c r="HPG269" s="12"/>
      <c r="HPH269" s="12"/>
      <c r="HPI269" s="12"/>
      <c r="HPJ269" s="12"/>
      <c r="HPK269" s="12"/>
      <c r="HPL269" s="12"/>
      <c r="HPM269" s="12"/>
      <c r="HPN269" s="12"/>
      <c r="HPO269" s="12"/>
      <c r="HPP269" s="12"/>
      <c r="HPQ269" s="12"/>
      <c r="HPR269" s="12"/>
      <c r="HPS269" s="12"/>
      <c r="HPT269" s="12"/>
      <c r="HPU269" s="12"/>
      <c r="HPV269" s="12"/>
      <c r="HPW269" s="12"/>
      <c r="HPX269" s="12"/>
      <c r="HPY269" s="12"/>
      <c r="HPZ269" s="12"/>
      <c r="HQA269" s="12"/>
      <c r="HQB269" s="12"/>
      <c r="HQC269" s="12"/>
      <c r="HQD269" s="12"/>
      <c r="HQE269" s="12"/>
      <c r="HQF269" s="12"/>
      <c r="HQG269" s="12"/>
      <c r="HQH269" s="12"/>
      <c r="HQI269" s="12"/>
      <c r="HQJ269" s="12"/>
      <c r="HQK269" s="12"/>
      <c r="HQL269" s="12"/>
      <c r="HQM269" s="12"/>
      <c r="HQN269" s="12"/>
      <c r="HQO269" s="12"/>
      <c r="HQP269" s="12"/>
      <c r="HQQ269" s="12"/>
      <c r="HQR269" s="12"/>
      <c r="HQS269" s="12"/>
      <c r="HQT269" s="12"/>
      <c r="HQU269" s="12"/>
      <c r="HQV269" s="12"/>
      <c r="HQW269" s="12"/>
      <c r="HQX269" s="12"/>
      <c r="HQY269" s="12"/>
      <c r="HQZ269" s="12"/>
      <c r="HRA269" s="12"/>
      <c r="HRB269" s="12"/>
      <c r="HRC269" s="12"/>
      <c r="HRD269" s="12"/>
      <c r="HRE269" s="12"/>
      <c r="HRF269" s="12"/>
      <c r="HRG269" s="12"/>
      <c r="HRH269" s="12"/>
      <c r="HRI269" s="12"/>
      <c r="HRJ269" s="12"/>
      <c r="HRK269" s="12"/>
      <c r="HRL269" s="12"/>
      <c r="HRM269" s="12"/>
      <c r="HRN269" s="12"/>
      <c r="HRO269" s="12"/>
      <c r="HRP269" s="12"/>
      <c r="HRQ269" s="12"/>
      <c r="HRR269" s="12"/>
      <c r="HRS269" s="12"/>
      <c r="HRT269" s="12"/>
      <c r="HRU269" s="12"/>
      <c r="HRV269" s="12"/>
      <c r="HRW269" s="12"/>
      <c r="HRX269" s="12"/>
      <c r="HRY269" s="12"/>
      <c r="HRZ269" s="12"/>
      <c r="HSA269" s="12"/>
      <c r="HSB269" s="12"/>
      <c r="HSC269" s="12"/>
      <c r="HSD269" s="12"/>
      <c r="HSE269" s="12"/>
      <c r="HSF269" s="12"/>
      <c r="HSG269" s="12"/>
      <c r="HSH269" s="12"/>
      <c r="HSI269" s="12"/>
      <c r="HSJ269" s="12"/>
      <c r="HSK269" s="12"/>
      <c r="HSL269" s="12"/>
      <c r="HSM269" s="12"/>
      <c r="HSN269" s="12"/>
      <c r="HSO269" s="12"/>
      <c r="HSP269" s="12"/>
      <c r="HSQ269" s="12"/>
      <c r="HSR269" s="12"/>
      <c r="HSS269" s="12"/>
      <c r="HST269" s="12"/>
      <c r="HSU269" s="12"/>
      <c r="HSV269" s="12"/>
      <c r="HSW269" s="12"/>
      <c r="HSX269" s="12"/>
      <c r="HSY269" s="12"/>
      <c r="HSZ269" s="12"/>
      <c r="HTA269" s="12"/>
      <c r="HTB269" s="12"/>
      <c r="HTC269" s="12"/>
      <c r="HTD269" s="12"/>
      <c r="HTE269" s="12"/>
      <c r="HTF269" s="12"/>
      <c r="HTG269" s="12"/>
      <c r="HTH269" s="12"/>
      <c r="HTI269" s="12"/>
      <c r="HTJ269" s="12"/>
      <c r="HTK269" s="12"/>
      <c r="HTL269" s="12"/>
      <c r="HTM269" s="12"/>
      <c r="HTN269" s="12"/>
      <c r="HTO269" s="12"/>
      <c r="HTP269" s="12"/>
      <c r="HTQ269" s="12"/>
      <c r="HTR269" s="12"/>
      <c r="HTS269" s="12"/>
      <c r="HTT269" s="12"/>
      <c r="HTU269" s="12"/>
      <c r="HTV269" s="12"/>
      <c r="HTW269" s="12"/>
      <c r="HTX269" s="12"/>
      <c r="HTY269" s="12"/>
      <c r="HTZ269" s="12"/>
      <c r="HUA269" s="12"/>
      <c r="HUB269" s="12"/>
      <c r="HUC269" s="12"/>
      <c r="HUD269" s="12"/>
      <c r="HUE269" s="12"/>
      <c r="HUF269" s="12"/>
      <c r="HUG269" s="12"/>
      <c r="HUH269" s="12"/>
      <c r="HUI269" s="12"/>
      <c r="HUJ269" s="12"/>
      <c r="HUK269" s="12"/>
      <c r="HUL269" s="12"/>
      <c r="HUM269" s="12"/>
      <c r="HUN269" s="12"/>
      <c r="HUO269" s="12"/>
      <c r="HUP269" s="12"/>
      <c r="HUQ269" s="12"/>
      <c r="HUR269" s="12"/>
      <c r="HUS269" s="12"/>
      <c r="HUT269" s="12"/>
      <c r="HUU269" s="12"/>
      <c r="HUV269" s="12"/>
      <c r="HUW269" s="12"/>
      <c r="HUX269" s="12"/>
      <c r="HUY269" s="12"/>
      <c r="HUZ269" s="12"/>
      <c r="HVA269" s="12"/>
      <c r="HVB269" s="12"/>
      <c r="HVC269" s="12"/>
      <c r="HVD269" s="12"/>
      <c r="HVE269" s="12"/>
      <c r="HVF269" s="12"/>
      <c r="HVG269" s="12"/>
      <c r="HVH269" s="12"/>
      <c r="HVI269" s="12"/>
      <c r="HVJ269" s="12"/>
      <c r="HVK269" s="12"/>
      <c r="HVL269" s="12"/>
      <c r="HVM269" s="12"/>
      <c r="HVN269" s="12"/>
      <c r="HVO269" s="12"/>
      <c r="HVP269" s="12"/>
      <c r="HVQ269" s="12"/>
      <c r="HVR269" s="12"/>
      <c r="HVS269" s="12"/>
      <c r="HVT269" s="12"/>
      <c r="HVU269" s="12"/>
      <c r="HVV269" s="12"/>
      <c r="HVW269" s="12"/>
      <c r="HVX269" s="12"/>
      <c r="HVY269" s="12"/>
      <c r="HVZ269" s="12"/>
      <c r="HWA269" s="12"/>
      <c r="HWB269" s="12"/>
      <c r="HWC269" s="12"/>
      <c r="HWD269" s="12"/>
      <c r="HWE269" s="12"/>
      <c r="HWF269" s="12"/>
      <c r="HWG269" s="12"/>
      <c r="HWH269" s="12"/>
      <c r="HWI269" s="12"/>
      <c r="HWJ269" s="12"/>
      <c r="HWK269" s="12"/>
      <c r="HWL269" s="12"/>
      <c r="HWM269" s="12"/>
      <c r="HWN269" s="12"/>
      <c r="HWO269" s="12"/>
      <c r="HWP269" s="12"/>
      <c r="HWQ269" s="12"/>
      <c r="HWR269" s="12"/>
      <c r="HWS269" s="12"/>
      <c r="HWT269" s="12"/>
      <c r="HWU269" s="12"/>
      <c r="HWV269" s="12"/>
      <c r="HWW269" s="12"/>
      <c r="HWX269" s="12"/>
      <c r="HWY269" s="12"/>
      <c r="HWZ269" s="12"/>
      <c r="HXA269" s="12"/>
      <c r="HXB269" s="12"/>
      <c r="HXC269" s="12"/>
      <c r="HXD269" s="12"/>
      <c r="HXE269" s="12"/>
      <c r="HXF269" s="12"/>
      <c r="HXG269" s="12"/>
      <c r="HXH269" s="12"/>
      <c r="HXI269" s="12"/>
      <c r="HXJ269" s="12"/>
      <c r="HXK269" s="12"/>
      <c r="HXL269" s="12"/>
      <c r="HXM269" s="12"/>
      <c r="HXN269" s="12"/>
      <c r="HXO269" s="12"/>
      <c r="HXP269" s="12"/>
      <c r="HXQ269" s="12"/>
      <c r="HXR269" s="12"/>
      <c r="HXS269" s="12"/>
      <c r="HXT269" s="12"/>
      <c r="HXU269" s="12"/>
      <c r="HXV269" s="12"/>
      <c r="HXW269" s="12"/>
      <c r="HXX269" s="12"/>
      <c r="HXY269" s="12"/>
      <c r="HXZ269" s="12"/>
      <c r="HYA269" s="12"/>
      <c r="HYB269" s="12"/>
      <c r="HYC269" s="12"/>
      <c r="HYD269" s="12"/>
      <c r="HYE269" s="12"/>
      <c r="HYF269" s="12"/>
      <c r="HYG269" s="12"/>
      <c r="HYH269" s="12"/>
      <c r="HYI269" s="12"/>
      <c r="HYJ269" s="12"/>
      <c r="HYK269" s="12"/>
      <c r="HYL269" s="12"/>
      <c r="HYM269" s="12"/>
      <c r="HYN269" s="12"/>
      <c r="HYO269" s="12"/>
      <c r="HYP269" s="12"/>
      <c r="HYQ269" s="12"/>
      <c r="HYR269" s="12"/>
      <c r="HYS269" s="12"/>
      <c r="HYT269" s="12"/>
      <c r="HYU269" s="12"/>
      <c r="HYV269" s="12"/>
      <c r="HYW269" s="12"/>
      <c r="HYX269" s="12"/>
      <c r="HYY269" s="12"/>
      <c r="HYZ269" s="12"/>
      <c r="HZA269" s="12"/>
      <c r="HZB269" s="12"/>
      <c r="HZC269" s="12"/>
      <c r="HZD269" s="12"/>
      <c r="HZE269" s="12"/>
      <c r="HZF269" s="12"/>
      <c r="HZG269" s="12"/>
      <c r="HZH269" s="12"/>
      <c r="HZI269" s="12"/>
      <c r="HZJ269" s="12"/>
      <c r="HZK269" s="12"/>
      <c r="HZL269" s="12"/>
      <c r="HZM269" s="12"/>
      <c r="HZN269" s="12"/>
      <c r="HZO269" s="12"/>
      <c r="HZP269" s="12"/>
      <c r="HZQ269" s="12"/>
      <c r="HZR269" s="12"/>
      <c r="HZS269" s="12"/>
      <c r="HZT269" s="12"/>
      <c r="HZU269" s="12"/>
      <c r="HZV269" s="12"/>
      <c r="HZW269" s="12"/>
      <c r="HZX269" s="12"/>
      <c r="HZY269" s="12"/>
      <c r="HZZ269" s="12"/>
      <c r="IAA269" s="12"/>
      <c r="IAB269" s="12"/>
      <c r="IAC269" s="12"/>
      <c r="IAD269" s="12"/>
      <c r="IAE269" s="12"/>
      <c r="IAF269" s="12"/>
      <c r="IAG269" s="12"/>
      <c r="IAH269" s="12"/>
      <c r="IAI269" s="12"/>
      <c r="IAJ269" s="12"/>
      <c r="IAK269" s="12"/>
      <c r="IAL269" s="12"/>
      <c r="IAM269" s="12"/>
      <c r="IAN269" s="12"/>
      <c r="IAO269" s="12"/>
      <c r="IAP269" s="12"/>
      <c r="IAQ269" s="12"/>
      <c r="IAR269" s="12"/>
      <c r="IAS269" s="12"/>
      <c r="IAT269" s="12"/>
      <c r="IAU269" s="12"/>
      <c r="IAV269" s="12"/>
      <c r="IAW269" s="12"/>
      <c r="IAX269" s="12"/>
      <c r="IAY269" s="12"/>
      <c r="IAZ269" s="12"/>
      <c r="IBA269" s="12"/>
      <c r="IBB269" s="12"/>
      <c r="IBC269" s="12"/>
      <c r="IBD269" s="12"/>
      <c r="IBE269" s="12"/>
      <c r="IBF269" s="12"/>
      <c r="IBG269" s="12"/>
      <c r="IBH269" s="12"/>
      <c r="IBI269" s="12"/>
      <c r="IBJ269" s="12"/>
      <c r="IBK269" s="12"/>
      <c r="IBL269" s="12"/>
      <c r="IBM269" s="12"/>
      <c r="IBN269" s="12"/>
      <c r="IBO269" s="12"/>
      <c r="IBP269" s="12"/>
      <c r="IBQ269" s="12"/>
      <c r="IBR269" s="12"/>
      <c r="IBS269" s="12"/>
      <c r="IBT269" s="12"/>
      <c r="IBU269" s="12"/>
      <c r="IBV269" s="12"/>
      <c r="IBW269" s="12"/>
      <c r="IBX269" s="12"/>
      <c r="IBY269" s="12"/>
      <c r="IBZ269" s="12"/>
      <c r="ICA269" s="12"/>
      <c r="ICB269" s="12"/>
      <c r="ICC269" s="12"/>
      <c r="ICD269" s="12"/>
      <c r="ICE269" s="12"/>
      <c r="ICF269" s="12"/>
      <c r="ICG269" s="12"/>
      <c r="ICH269" s="12"/>
      <c r="ICI269" s="12"/>
      <c r="ICJ269" s="12"/>
      <c r="ICK269" s="12"/>
      <c r="ICL269" s="12"/>
      <c r="ICM269" s="12"/>
      <c r="ICN269" s="12"/>
      <c r="ICO269" s="12"/>
      <c r="ICP269" s="12"/>
      <c r="ICQ269" s="12"/>
      <c r="ICR269" s="12"/>
      <c r="ICS269" s="12"/>
      <c r="ICT269" s="12"/>
      <c r="ICU269" s="12"/>
      <c r="ICV269" s="12"/>
      <c r="ICW269" s="12"/>
      <c r="ICX269" s="12"/>
      <c r="ICY269" s="12"/>
      <c r="ICZ269" s="12"/>
      <c r="IDA269" s="12"/>
      <c r="IDB269" s="12"/>
      <c r="IDC269" s="12"/>
      <c r="IDD269" s="12"/>
      <c r="IDE269" s="12"/>
      <c r="IDF269" s="12"/>
      <c r="IDG269" s="12"/>
      <c r="IDH269" s="12"/>
      <c r="IDI269" s="12"/>
      <c r="IDJ269" s="12"/>
      <c r="IDK269" s="12"/>
      <c r="IDL269" s="12"/>
      <c r="IDM269" s="12"/>
      <c r="IDN269" s="12"/>
      <c r="IDO269" s="12"/>
      <c r="IDP269" s="12"/>
      <c r="IDQ269" s="12"/>
      <c r="IDR269" s="12"/>
      <c r="IDS269" s="12"/>
      <c r="IDT269" s="12"/>
      <c r="IDU269" s="12"/>
      <c r="IDV269" s="12"/>
      <c r="IDW269" s="12"/>
      <c r="IDX269" s="12"/>
      <c r="IDY269" s="12"/>
      <c r="IDZ269" s="12"/>
      <c r="IEA269" s="12"/>
      <c r="IEB269" s="12"/>
      <c r="IEC269" s="12"/>
      <c r="IED269" s="12"/>
      <c r="IEE269" s="12"/>
      <c r="IEF269" s="12"/>
      <c r="IEG269" s="12"/>
      <c r="IEH269" s="12"/>
      <c r="IEI269" s="12"/>
      <c r="IEJ269" s="12"/>
      <c r="IEK269" s="12"/>
      <c r="IEL269" s="12"/>
      <c r="IEM269" s="12"/>
      <c r="IEN269" s="12"/>
      <c r="IEO269" s="12"/>
      <c r="IEP269" s="12"/>
      <c r="IEQ269" s="12"/>
      <c r="IER269" s="12"/>
      <c r="IES269" s="12"/>
      <c r="IET269" s="12"/>
      <c r="IEU269" s="12"/>
      <c r="IEV269" s="12"/>
      <c r="IEW269" s="12"/>
      <c r="IEX269" s="12"/>
      <c r="IEY269" s="12"/>
      <c r="IEZ269" s="12"/>
      <c r="IFA269" s="12"/>
      <c r="IFB269" s="12"/>
      <c r="IFC269" s="12"/>
      <c r="IFD269" s="12"/>
      <c r="IFE269" s="12"/>
      <c r="IFF269" s="12"/>
      <c r="IFG269" s="12"/>
      <c r="IFH269" s="12"/>
      <c r="IFI269" s="12"/>
      <c r="IFJ269" s="12"/>
      <c r="IFK269" s="12"/>
      <c r="IFL269" s="12"/>
      <c r="IFM269" s="12"/>
      <c r="IFN269" s="12"/>
      <c r="IFO269" s="12"/>
      <c r="IFP269" s="12"/>
      <c r="IFQ269" s="12"/>
      <c r="IFR269" s="12"/>
      <c r="IFS269" s="12"/>
      <c r="IFT269" s="12"/>
      <c r="IFU269" s="12"/>
      <c r="IFV269" s="12"/>
      <c r="IFW269" s="12"/>
      <c r="IFX269" s="12"/>
      <c r="IFY269" s="12"/>
      <c r="IFZ269" s="12"/>
      <c r="IGA269" s="12"/>
      <c r="IGB269" s="12"/>
      <c r="IGC269" s="12"/>
      <c r="IGD269" s="12"/>
      <c r="IGE269" s="12"/>
      <c r="IGF269" s="12"/>
      <c r="IGG269" s="12"/>
      <c r="IGH269" s="12"/>
      <c r="IGI269" s="12"/>
      <c r="IGJ269" s="12"/>
      <c r="IGK269" s="12"/>
      <c r="IGL269" s="12"/>
      <c r="IGM269" s="12"/>
      <c r="IGN269" s="12"/>
      <c r="IGO269" s="12"/>
      <c r="IGP269" s="12"/>
      <c r="IGQ269" s="12"/>
      <c r="IGR269" s="12"/>
      <c r="IGS269" s="12"/>
      <c r="IGT269" s="12"/>
      <c r="IGU269" s="12"/>
      <c r="IGV269" s="12"/>
      <c r="IGW269" s="12"/>
      <c r="IGX269" s="12"/>
      <c r="IGY269" s="12"/>
      <c r="IGZ269" s="12"/>
      <c r="IHA269" s="12"/>
      <c r="IHB269" s="12"/>
      <c r="IHC269" s="12"/>
      <c r="IHD269" s="12"/>
      <c r="IHE269" s="12"/>
      <c r="IHF269" s="12"/>
      <c r="IHG269" s="12"/>
      <c r="IHH269" s="12"/>
      <c r="IHI269" s="12"/>
      <c r="IHJ269" s="12"/>
      <c r="IHK269" s="12"/>
      <c r="IHL269" s="12"/>
      <c r="IHM269" s="12"/>
      <c r="IHN269" s="12"/>
      <c r="IHO269" s="12"/>
      <c r="IHP269" s="12"/>
      <c r="IHQ269" s="12"/>
      <c r="IHR269" s="12"/>
      <c r="IHS269" s="12"/>
      <c r="IHT269" s="12"/>
      <c r="IHU269" s="12"/>
      <c r="IHV269" s="12"/>
      <c r="IHW269" s="12"/>
      <c r="IHX269" s="12"/>
      <c r="IHY269" s="12"/>
      <c r="IHZ269" s="12"/>
      <c r="IIA269" s="12"/>
      <c r="IIB269" s="12"/>
      <c r="IIC269" s="12"/>
      <c r="IID269" s="12"/>
      <c r="IIE269" s="12"/>
      <c r="IIF269" s="12"/>
      <c r="IIG269" s="12"/>
      <c r="IIH269" s="12"/>
      <c r="III269" s="12"/>
      <c r="IIJ269" s="12"/>
      <c r="IIK269" s="12"/>
      <c r="IIL269" s="12"/>
      <c r="IIM269" s="12"/>
      <c r="IIN269" s="12"/>
      <c r="IIO269" s="12"/>
      <c r="IIP269" s="12"/>
      <c r="IIQ269" s="12"/>
      <c r="IIR269" s="12"/>
      <c r="IIS269" s="12"/>
      <c r="IIT269" s="12"/>
      <c r="IIU269" s="12"/>
      <c r="IIV269" s="12"/>
      <c r="IIW269" s="12"/>
      <c r="IIX269" s="12"/>
      <c r="IIY269" s="12"/>
      <c r="IIZ269" s="12"/>
      <c r="IJA269" s="12"/>
      <c r="IJB269" s="12"/>
      <c r="IJC269" s="12"/>
      <c r="IJD269" s="12"/>
      <c r="IJE269" s="12"/>
      <c r="IJF269" s="12"/>
      <c r="IJG269" s="12"/>
      <c r="IJH269" s="12"/>
      <c r="IJI269" s="12"/>
      <c r="IJJ269" s="12"/>
      <c r="IJK269" s="12"/>
      <c r="IJL269" s="12"/>
      <c r="IJM269" s="12"/>
      <c r="IJN269" s="12"/>
      <c r="IJO269" s="12"/>
      <c r="IJP269" s="12"/>
      <c r="IJQ269" s="12"/>
      <c r="IJR269" s="12"/>
      <c r="IJS269" s="12"/>
      <c r="IJT269" s="12"/>
      <c r="IJU269" s="12"/>
      <c r="IJV269" s="12"/>
      <c r="IJW269" s="12"/>
      <c r="IJX269" s="12"/>
      <c r="IJY269" s="12"/>
      <c r="IJZ269" s="12"/>
      <c r="IKA269" s="12"/>
      <c r="IKB269" s="12"/>
      <c r="IKC269" s="12"/>
      <c r="IKD269" s="12"/>
      <c r="IKE269" s="12"/>
      <c r="IKF269" s="12"/>
      <c r="IKG269" s="12"/>
      <c r="IKH269" s="12"/>
      <c r="IKI269" s="12"/>
      <c r="IKJ269" s="12"/>
      <c r="IKK269" s="12"/>
      <c r="IKL269" s="12"/>
      <c r="IKM269" s="12"/>
      <c r="IKN269" s="12"/>
      <c r="IKO269" s="12"/>
      <c r="IKP269" s="12"/>
      <c r="IKQ269" s="12"/>
      <c r="IKR269" s="12"/>
      <c r="IKS269" s="12"/>
      <c r="IKT269" s="12"/>
      <c r="IKU269" s="12"/>
      <c r="IKV269" s="12"/>
      <c r="IKW269" s="12"/>
      <c r="IKX269" s="12"/>
      <c r="IKY269" s="12"/>
      <c r="IKZ269" s="12"/>
      <c r="ILA269" s="12"/>
      <c r="ILB269" s="12"/>
      <c r="ILC269" s="12"/>
      <c r="ILD269" s="12"/>
      <c r="ILE269" s="12"/>
      <c r="ILF269" s="12"/>
      <c r="ILG269" s="12"/>
      <c r="ILH269" s="12"/>
      <c r="ILI269" s="12"/>
      <c r="ILJ269" s="12"/>
      <c r="ILK269" s="12"/>
      <c r="ILL269" s="12"/>
      <c r="ILM269" s="12"/>
      <c r="ILN269" s="12"/>
      <c r="ILO269" s="12"/>
      <c r="ILP269" s="12"/>
      <c r="ILQ269" s="12"/>
      <c r="ILR269" s="12"/>
      <c r="ILS269" s="12"/>
      <c r="ILT269" s="12"/>
      <c r="ILU269" s="12"/>
      <c r="ILV269" s="12"/>
      <c r="ILW269" s="12"/>
      <c r="ILX269" s="12"/>
      <c r="ILY269" s="12"/>
      <c r="ILZ269" s="12"/>
      <c r="IMA269" s="12"/>
      <c r="IMB269" s="12"/>
      <c r="IMC269" s="12"/>
      <c r="IMD269" s="12"/>
      <c r="IME269" s="12"/>
      <c r="IMF269" s="12"/>
      <c r="IMG269" s="12"/>
      <c r="IMH269" s="12"/>
      <c r="IMI269" s="12"/>
      <c r="IMJ269" s="12"/>
      <c r="IMK269" s="12"/>
      <c r="IML269" s="12"/>
      <c r="IMM269" s="12"/>
      <c r="IMN269" s="12"/>
      <c r="IMO269" s="12"/>
      <c r="IMP269" s="12"/>
      <c r="IMQ269" s="12"/>
      <c r="IMR269" s="12"/>
      <c r="IMS269" s="12"/>
      <c r="IMT269" s="12"/>
      <c r="IMU269" s="12"/>
      <c r="IMV269" s="12"/>
      <c r="IMW269" s="12"/>
      <c r="IMX269" s="12"/>
      <c r="IMY269" s="12"/>
      <c r="IMZ269" s="12"/>
      <c r="INA269" s="12"/>
      <c r="INB269" s="12"/>
      <c r="INC269" s="12"/>
      <c r="IND269" s="12"/>
      <c r="INE269" s="12"/>
      <c r="INF269" s="12"/>
      <c r="ING269" s="12"/>
      <c r="INH269" s="12"/>
      <c r="INI269" s="12"/>
      <c r="INJ269" s="12"/>
      <c r="INK269" s="12"/>
      <c r="INL269" s="12"/>
      <c r="INM269" s="12"/>
      <c r="INN269" s="12"/>
      <c r="INO269" s="12"/>
      <c r="INP269" s="12"/>
      <c r="INQ269" s="12"/>
      <c r="INR269" s="12"/>
      <c r="INS269" s="12"/>
      <c r="INT269" s="12"/>
      <c r="INU269" s="12"/>
      <c r="INV269" s="12"/>
      <c r="INW269" s="12"/>
      <c r="INX269" s="12"/>
      <c r="INY269" s="12"/>
      <c r="INZ269" s="12"/>
      <c r="IOA269" s="12"/>
      <c r="IOB269" s="12"/>
      <c r="IOC269" s="12"/>
      <c r="IOD269" s="12"/>
      <c r="IOE269" s="12"/>
      <c r="IOF269" s="12"/>
      <c r="IOG269" s="12"/>
      <c r="IOH269" s="12"/>
      <c r="IOI269" s="12"/>
      <c r="IOJ269" s="12"/>
      <c r="IOK269" s="12"/>
      <c r="IOL269" s="12"/>
      <c r="IOM269" s="12"/>
      <c r="ION269" s="12"/>
      <c r="IOO269" s="12"/>
      <c r="IOP269" s="12"/>
      <c r="IOQ269" s="12"/>
      <c r="IOR269" s="12"/>
      <c r="IOS269" s="12"/>
      <c r="IOT269" s="12"/>
      <c r="IOU269" s="12"/>
      <c r="IOV269" s="12"/>
      <c r="IOW269" s="12"/>
      <c r="IOX269" s="12"/>
      <c r="IOY269" s="12"/>
      <c r="IOZ269" s="12"/>
      <c r="IPA269" s="12"/>
      <c r="IPB269" s="12"/>
      <c r="IPC269" s="12"/>
      <c r="IPD269" s="12"/>
      <c r="IPE269" s="12"/>
      <c r="IPF269" s="12"/>
      <c r="IPG269" s="12"/>
      <c r="IPH269" s="12"/>
      <c r="IPI269" s="12"/>
      <c r="IPJ269" s="12"/>
      <c r="IPK269" s="12"/>
      <c r="IPL269" s="12"/>
      <c r="IPM269" s="12"/>
      <c r="IPN269" s="12"/>
      <c r="IPO269" s="12"/>
      <c r="IPP269" s="12"/>
      <c r="IPQ269" s="12"/>
      <c r="IPR269" s="12"/>
      <c r="IPS269" s="12"/>
      <c r="IPT269" s="12"/>
      <c r="IPU269" s="12"/>
      <c r="IPV269" s="12"/>
      <c r="IPW269" s="12"/>
      <c r="IPX269" s="12"/>
      <c r="IPY269" s="12"/>
      <c r="IPZ269" s="12"/>
      <c r="IQA269" s="12"/>
      <c r="IQB269" s="12"/>
      <c r="IQC269" s="12"/>
      <c r="IQD269" s="12"/>
      <c r="IQE269" s="12"/>
      <c r="IQF269" s="12"/>
      <c r="IQG269" s="12"/>
      <c r="IQH269" s="12"/>
      <c r="IQI269" s="12"/>
      <c r="IQJ269" s="12"/>
      <c r="IQK269" s="12"/>
      <c r="IQL269" s="12"/>
      <c r="IQM269" s="12"/>
      <c r="IQN269" s="12"/>
      <c r="IQO269" s="12"/>
      <c r="IQP269" s="12"/>
      <c r="IQQ269" s="12"/>
      <c r="IQR269" s="12"/>
      <c r="IQS269" s="12"/>
      <c r="IQT269" s="12"/>
      <c r="IQU269" s="12"/>
      <c r="IQV269" s="12"/>
      <c r="IQW269" s="12"/>
      <c r="IQX269" s="12"/>
      <c r="IQY269" s="12"/>
      <c r="IQZ269" s="12"/>
      <c r="IRA269" s="12"/>
      <c r="IRB269" s="12"/>
      <c r="IRC269" s="12"/>
      <c r="IRD269" s="12"/>
      <c r="IRE269" s="12"/>
      <c r="IRF269" s="12"/>
      <c r="IRG269" s="12"/>
      <c r="IRH269" s="12"/>
      <c r="IRI269" s="12"/>
      <c r="IRJ269" s="12"/>
      <c r="IRK269" s="12"/>
      <c r="IRL269" s="12"/>
      <c r="IRM269" s="12"/>
      <c r="IRN269" s="12"/>
      <c r="IRO269" s="12"/>
      <c r="IRP269" s="12"/>
      <c r="IRQ269" s="12"/>
      <c r="IRR269" s="12"/>
      <c r="IRS269" s="12"/>
      <c r="IRT269" s="12"/>
      <c r="IRU269" s="12"/>
      <c r="IRV269" s="12"/>
      <c r="IRW269" s="12"/>
      <c r="IRX269" s="12"/>
      <c r="IRY269" s="12"/>
      <c r="IRZ269" s="12"/>
      <c r="ISA269" s="12"/>
      <c r="ISB269" s="12"/>
      <c r="ISC269" s="12"/>
      <c r="ISD269" s="12"/>
      <c r="ISE269" s="12"/>
      <c r="ISF269" s="12"/>
      <c r="ISG269" s="12"/>
      <c r="ISH269" s="12"/>
      <c r="ISI269" s="12"/>
      <c r="ISJ269" s="12"/>
      <c r="ISK269" s="12"/>
      <c r="ISL269" s="12"/>
      <c r="ISM269" s="12"/>
      <c r="ISN269" s="12"/>
      <c r="ISO269" s="12"/>
      <c r="ISP269" s="12"/>
      <c r="ISQ269" s="12"/>
      <c r="ISR269" s="12"/>
      <c r="ISS269" s="12"/>
      <c r="IST269" s="12"/>
      <c r="ISU269" s="12"/>
      <c r="ISV269" s="12"/>
      <c r="ISW269" s="12"/>
      <c r="ISX269" s="12"/>
      <c r="ISY269" s="12"/>
      <c r="ISZ269" s="12"/>
      <c r="ITA269" s="12"/>
      <c r="ITB269" s="12"/>
      <c r="ITC269" s="12"/>
      <c r="ITD269" s="12"/>
      <c r="ITE269" s="12"/>
      <c r="ITF269" s="12"/>
      <c r="ITG269" s="12"/>
      <c r="ITH269" s="12"/>
      <c r="ITI269" s="12"/>
      <c r="ITJ269" s="12"/>
      <c r="ITK269" s="12"/>
      <c r="ITL269" s="12"/>
      <c r="ITM269" s="12"/>
      <c r="ITN269" s="12"/>
      <c r="ITO269" s="12"/>
      <c r="ITP269" s="12"/>
      <c r="ITQ269" s="12"/>
      <c r="ITR269" s="12"/>
      <c r="ITS269" s="12"/>
      <c r="ITT269" s="12"/>
      <c r="ITU269" s="12"/>
      <c r="ITV269" s="12"/>
      <c r="ITW269" s="12"/>
      <c r="ITX269" s="12"/>
      <c r="ITY269" s="12"/>
      <c r="ITZ269" s="12"/>
      <c r="IUA269" s="12"/>
      <c r="IUB269" s="12"/>
      <c r="IUC269" s="12"/>
      <c r="IUD269" s="12"/>
      <c r="IUE269" s="12"/>
      <c r="IUF269" s="12"/>
      <c r="IUG269" s="12"/>
      <c r="IUH269" s="12"/>
      <c r="IUI269" s="12"/>
      <c r="IUJ269" s="12"/>
      <c r="IUK269" s="12"/>
      <c r="IUL269" s="12"/>
      <c r="IUM269" s="12"/>
      <c r="IUN269" s="12"/>
      <c r="IUO269" s="12"/>
      <c r="IUP269" s="12"/>
      <c r="IUQ269" s="12"/>
      <c r="IUR269" s="12"/>
      <c r="IUS269" s="12"/>
      <c r="IUT269" s="12"/>
      <c r="IUU269" s="12"/>
      <c r="IUV269" s="12"/>
      <c r="IUW269" s="12"/>
      <c r="IUX269" s="12"/>
      <c r="IUY269" s="12"/>
      <c r="IUZ269" s="12"/>
      <c r="IVA269" s="12"/>
      <c r="IVB269" s="12"/>
      <c r="IVC269" s="12"/>
      <c r="IVD269" s="12"/>
      <c r="IVE269" s="12"/>
      <c r="IVF269" s="12"/>
      <c r="IVG269" s="12"/>
      <c r="IVH269" s="12"/>
      <c r="IVI269" s="12"/>
      <c r="IVJ269" s="12"/>
      <c r="IVK269" s="12"/>
      <c r="IVL269" s="12"/>
      <c r="IVM269" s="12"/>
      <c r="IVN269" s="12"/>
      <c r="IVO269" s="12"/>
      <c r="IVP269" s="12"/>
      <c r="IVQ269" s="12"/>
      <c r="IVR269" s="12"/>
      <c r="IVS269" s="12"/>
      <c r="IVT269" s="12"/>
      <c r="IVU269" s="12"/>
      <c r="IVV269" s="12"/>
      <c r="IVW269" s="12"/>
      <c r="IVX269" s="12"/>
      <c r="IVY269" s="12"/>
      <c r="IVZ269" s="12"/>
      <c r="IWA269" s="12"/>
      <c r="IWB269" s="12"/>
      <c r="IWC269" s="12"/>
      <c r="IWD269" s="12"/>
      <c r="IWE269" s="12"/>
      <c r="IWF269" s="12"/>
      <c r="IWG269" s="12"/>
      <c r="IWH269" s="12"/>
      <c r="IWI269" s="12"/>
      <c r="IWJ269" s="12"/>
      <c r="IWK269" s="12"/>
      <c r="IWL269" s="12"/>
      <c r="IWM269" s="12"/>
      <c r="IWN269" s="12"/>
      <c r="IWO269" s="12"/>
      <c r="IWP269" s="12"/>
      <c r="IWQ269" s="12"/>
      <c r="IWR269" s="12"/>
      <c r="IWS269" s="12"/>
      <c r="IWT269" s="12"/>
      <c r="IWU269" s="12"/>
      <c r="IWV269" s="12"/>
      <c r="IWW269" s="12"/>
      <c r="IWX269" s="12"/>
      <c r="IWY269" s="12"/>
      <c r="IWZ269" s="12"/>
      <c r="IXA269" s="12"/>
      <c r="IXB269" s="12"/>
      <c r="IXC269" s="12"/>
      <c r="IXD269" s="12"/>
      <c r="IXE269" s="12"/>
      <c r="IXF269" s="12"/>
      <c r="IXG269" s="12"/>
      <c r="IXH269" s="12"/>
      <c r="IXI269" s="12"/>
      <c r="IXJ269" s="12"/>
      <c r="IXK269" s="12"/>
      <c r="IXL269" s="12"/>
      <c r="IXM269" s="12"/>
      <c r="IXN269" s="12"/>
      <c r="IXO269" s="12"/>
      <c r="IXP269" s="12"/>
      <c r="IXQ269" s="12"/>
      <c r="IXR269" s="12"/>
      <c r="IXS269" s="12"/>
      <c r="IXT269" s="12"/>
      <c r="IXU269" s="12"/>
      <c r="IXV269" s="12"/>
      <c r="IXW269" s="12"/>
      <c r="IXX269" s="12"/>
      <c r="IXY269" s="12"/>
      <c r="IXZ269" s="12"/>
      <c r="IYA269" s="12"/>
      <c r="IYB269" s="12"/>
      <c r="IYC269" s="12"/>
      <c r="IYD269" s="12"/>
      <c r="IYE269" s="12"/>
      <c r="IYF269" s="12"/>
      <c r="IYG269" s="12"/>
      <c r="IYH269" s="12"/>
      <c r="IYI269" s="12"/>
      <c r="IYJ269" s="12"/>
      <c r="IYK269" s="12"/>
      <c r="IYL269" s="12"/>
      <c r="IYM269" s="12"/>
      <c r="IYN269" s="12"/>
      <c r="IYO269" s="12"/>
      <c r="IYP269" s="12"/>
      <c r="IYQ269" s="12"/>
      <c r="IYR269" s="12"/>
      <c r="IYS269" s="12"/>
      <c r="IYT269" s="12"/>
      <c r="IYU269" s="12"/>
      <c r="IYV269" s="12"/>
      <c r="IYW269" s="12"/>
      <c r="IYX269" s="12"/>
      <c r="IYY269" s="12"/>
      <c r="IYZ269" s="12"/>
      <c r="IZA269" s="12"/>
      <c r="IZB269" s="12"/>
      <c r="IZC269" s="12"/>
      <c r="IZD269" s="12"/>
      <c r="IZE269" s="12"/>
      <c r="IZF269" s="12"/>
      <c r="IZG269" s="12"/>
      <c r="IZH269" s="12"/>
      <c r="IZI269" s="12"/>
      <c r="IZJ269" s="12"/>
      <c r="IZK269" s="12"/>
      <c r="IZL269" s="12"/>
      <c r="IZM269" s="12"/>
      <c r="IZN269" s="12"/>
      <c r="IZO269" s="12"/>
      <c r="IZP269" s="12"/>
      <c r="IZQ269" s="12"/>
      <c r="IZR269" s="12"/>
      <c r="IZS269" s="12"/>
      <c r="IZT269" s="12"/>
      <c r="IZU269" s="12"/>
      <c r="IZV269" s="12"/>
      <c r="IZW269" s="12"/>
      <c r="IZX269" s="12"/>
      <c r="IZY269" s="12"/>
      <c r="IZZ269" s="12"/>
      <c r="JAA269" s="12"/>
      <c r="JAB269" s="12"/>
      <c r="JAC269" s="12"/>
      <c r="JAD269" s="12"/>
      <c r="JAE269" s="12"/>
      <c r="JAF269" s="12"/>
      <c r="JAG269" s="12"/>
      <c r="JAH269" s="12"/>
      <c r="JAI269" s="12"/>
      <c r="JAJ269" s="12"/>
      <c r="JAK269" s="12"/>
      <c r="JAL269" s="12"/>
      <c r="JAM269" s="12"/>
      <c r="JAN269" s="12"/>
      <c r="JAO269" s="12"/>
      <c r="JAP269" s="12"/>
      <c r="JAQ269" s="12"/>
      <c r="JAR269" s="12"/>
      <c r="JAS269" s="12"/>
      <c r="JAT269" s="12"/>
      <c r="JAU269" s="12"/>
      <c r="JAV269" s="12"/>
      <c r="JAW269" s="12"/>
      <c r="JAX269" s="12"/>
      <c r="JAY269" s="12"/>
      <c r="JAZ269" s="12"/>
      <c r="JBA269" s="12"/>
      <c r="JBB269" s="12"/>
      <c r="JBC269" s="12"/>
      <c r="JBD269" s="12"/>
      <c r="JBE269" s="12"/>
      <c r="JBF269" s="12"/>
      <c r="JBG269" s="12"/>
      <c r="JBH269" s="12"/>
      <c r="JBI269" s="12"/>
      <c r="JBJ269" s="12"/>
      <c r="JBK269" s="12"/>
      <c r="JBL269" s="12"/>
      <c r="JBM269" s="12"/>
      <c r="JBN269" s="12"/>
      <c r="JBO269" s="12"/>
      <c r="JBP269" s="12"/>
      <c r="JBQ269" s="12"/>
      <c r="JBR269" s="12"/>
      <c r="JBS269" s="12"/>
      <c r="JBT269" s="12"/>
      <c r="JBU269" s="12"/>
      <c r="JBV269" s="12"/>
      <c r="JBW269" s="12"/>
      <c r="JBX269" s="12"/>
      <c r="JBY269" s="12"/>
      <c r="JBZ269" s="12"/>
      <c r="JCA269" s="12"/>
      <c r="JCB269" s="12"/>
      <c r="JCC269" s="12"/>
      <c r="JCD269" s="12"/>
      <c r="JCE269" s="12"/>
      <c r="JCF269" s="12"/>
      <c r="JCG269" s="12"/>
      <c r="JCH269" s="12"/>
      <c r="JCI269" s="12"/>
      <c r="JCJ269" s="12"/>
      <c r="JCK269" s="12"/>
      <c r="JCL269" s="12"/>
      <c r="JCM269" s="12"/>
      <c r="JCN269" s="12"/>
      <c r="JCO269" s="12"/>
      <c r="JCP269" s="12"/>
      <c r="JCQ269" s="12"/>
      <c r="JCR269" s="12"/>
      <c r="JCS269" s="12"/>
      <c r="JCT269" s="12"/>
      <c r="JCU269" s="12"/>
      <c r="JCV269" s="12"/>
      <c r="JCW269" s="12"/>
      <c r="JCX269" s="12"/>
      <c r="JCY269" s="12"/>
      <c r="JCZ269" s="12"/>
      <c r="JDA269" s="12"/>
      <c r="JDB269" s="12"/>
      <c r="JDC269" s="12"/>
      <c r="JDD269" s="12"/>
      <c r="JDE269" s="12"/>
      <c r="JDF269" s="12"/>
      <c r="JDG269" s="12"/>
      <c r="JDH269" s="12"/>
      <c r="JDI269" s="12"/>
      <c r="JDJ269" s="12"/>
      <c r="JDK269" s="12"/>
      <c r="JDL269" s="12"/>
      <c r="JDM269" s="12"/>
      <c r="JDN269" s="12"/>
      <c r="JDO269" s="12"/>
      <c r="JDP269" s="12"/>
      <c r="JDQ269" s="12"/>
      <c r="JDR269" s="12"/>
      <c r="JDS269" s="12"/>
      <c r="JDT269" s="12"/>
      <c r="JDU269" s="12"/>
      <c r="JDV269" s="12"/>
      <c r="JDW269" s="12"/>
      <c r="JDX269" s="12"/>
      <c r="JDY269" s="12"/>
      <c r="JDZ269" s="12"/>
      <c r="JEA269" s="12"/>
      <c r="JEB269" s="12"/>
      <c r="JEC269" s="12"/>
      <c r="JED269" s="12"/>
      <c r="JEE269" s="12"/>
      <c r="JEF269" s="12"/>
      <c r="JEG269" s="12"/>
      <c r="JEH269" s="12"/>
      <c r="JEI269" s="12"/>
      <c r="JEJ269" s="12"/>
      <c r="JEK269" s="12"/>
      <c r="JEL269" s="12"/>
      <c r="JEM269" s="12"/>
      <c r="JEN269" s="12"/>
      <c r="JEO269" s="12"/>
      <c r="JEP269" s="12"/>
      <c r="JEQ269" s="12"/>
      <c r="JER269" s="12"/>
      <c r="JES269" s="12"/>
      <c r="JET269" s="12"/>
      <c r="JEU269" s="12"/>
      <c r="JEV269" s="12"/>
      <c r="JEW269" s="12"/>
      <c r="JEX269" s="12"/>
      <c r="JEY269" s="12"/>
      <c r="JEZ269" s="12"/>
      <c r="JFA269" s="12"/>
      <c r="JFB269" s="12"/>
      <c r="JFC269" s="12"/>
      <c r="JFD269" s="12"/>
      <c r="JFE269" s="12"/>
      <c r="JFF269" s="12"/>
      <c r="JFG269" s="12"/>
      <c r="JFH269" s="12"/>
      <c r="JFI269" s="12"/>
      <c r="JFJ269" s="12"/>
      <c r="JFK269" s="12"/>
      <c r="JFL269" s="12"/>
      <c r="JFM269" s="12"/>
      <c r="JFN269" s="12"/>
      <c r="JFO269" s="12"/>
      <c r="JFP269" s="12"/>
      <c r="JFQ269" s="12"/>
      <c r="JFR269" s="12"/>
      <c r="JFS269" s="12"/>
      <c r="JFT269" s="12"/>
      <c r="JFU269" s="12"/>
      <c r="JFV269" s="12"/>
      <c r="JFW269" s="12"/>
      <c r="JFX269" s="12"/>
      <c r="JFY269" s="12"/>
      <c r="JFZ269" s="12"/>
      <c r="JGA269" s="12"/>
      <c r="JGB269" s="12"/>
      <c r="JGC269" s="12"/>
      <c r="JGD269" s="12"/>
      <c r="JGE269" s="12"/>
      <c r="JGF269" s="12"/>
      <c r="JGG269" s="12"/>
      <c r="JGH269" s="12"/>
      <c r="JGI269" s="12"/>
      <c r="JGJ269" s="12"/>
      <c r="JGK269" s="12"/>
      <c r="JGL269" s="12"/>
      <c r="JGM269" s="12"/>
      <c r="JGN269" s="12"/>
      <c r="JGO269" s="12"/>
      <c r="JGP269" s="12"/>
      <c r="JGQ269" s="12"/>
      <c r="JGR269" s="12"/>
      <c r="JGS269" s="12"/>
      <c r="JGT269" s="12"/>
      <c r="JGU269" s="12"/>
      <c r="JGV269" s="12"/>
      <c r="JGW269" s="12"/>
      <c r="JGX269" s="12"/>
      <c r="JGY269" s="12"/>
      <c r="JGZ269" s="12"/>
      <c r="JHA269" s="12"/>
      <c r="JHB269" s="12"/>
      <c r="JHC269" s="12"/>
      <c r="JHD269" s="12"/>
      <c r="JHE269" s="12"/>
      <c r="JHF269" s="12"/>
      <c r="JHG269" s="12"/>
      <c r="JHH269" s="12"/>
      <c r="JHI269" s="12"/>
      <c r="JHJ269" s="12"/>
      <c r="JHK269" s="12"/>
      <c r="JHL269" s="12"/>
      <c r="JHM269" s="12"/>
      <c r="JHN269" s="12"/>
      <c r="JHO269" s="12"/>
      <c r="JHP269" s="12"/>
      <c r="JHQ269" s="12"/>
      <c r="JHR269" s="12"/>
      <c r="JHS269" s="12"/>
      <c r="JHT269" s="12"/>
      <c r="JHU269" s="12"/>
      <c r="JHV269" s="12"/>
      <c r="JHW269" s="12"/>
      <c r="JHX269" s="12"/>
      <c r="JHY269" s="12"/>
      <c r="JHZ269" s="12"/>
      <c r="JIA269" s="12"/>
      <c r="JIB269" s="12"/>
      <c r="JIC269" s="12"/>
      <c r="JID269" s="12"/>
      <c r="JIE269" s="12"/>
      <c r="JIF269" s="12"/>
      <c r="JIG269" s="12"/>
      <c r="JIH269" s="12"/>
      <c r="JII269" s="12"/>
      <c r="JIJ269" s="12"/>
      <c r="JIK269" s="12"/>
      <c r="JIL269" s="12"/>
      <c r="JIM269" s="12"/>
      <c r="JIN269" s="12"/>
      <c r="JIO269" s="12"/>
      <c r="JIP269" s="12"/>
      <c r="JIQ269" s="12"/>
      <c r="JIR269" s="12"/>
      <c r="JIS269" s="12"/>
      <c r="JIT269" s="12"/>
      <c r="JIU269" s="12"/>
      <c r="JIV269" s="12"/>
      <c r="JIW269" s="12"/>
      <c r="JIX269" s="12"/>
      <c r="JIY269" s="12"/>
      <c r="JIZ269" s="12"/>
      <c r="JJA269" s="12"/>
      <c r="JJB269" s="12"/>
      <c r="JJC269" s="12"/>
      <c r="JJD269" s="12"/>
      <c r="JJE269" s="12"/>
      <c r="JJF269" s="12"/>
      <c r="JJG269" s="12"/>
      <c r="JJH269" s="12"/>
      <c r="JJI269" s="12"/>
      <c r="JJJ269" s="12"/>
      <c r="JJK269" s="12"/>
      <c r="JJL269" s="12"/>
      <c r="JJM269" s="12"/>
      <c r="JJN269" s="12"/>
      <c r="JJO269" s="12"/>
      <c r="JJP269" s="12"/>
      <c r="JJQ269" s="12"/>
      <c r="JJR269" s="12"/>
      <c r="JJS269" s="12"/>
      <c r="JJT269" s="12"/>
      <c r="JJU269" s="12"/>
      <c r="JJV269" s="12"/>
      <c r="JJW269" s="12"/>
      <c r="JJX269" s="12"/>
      <c r="JJY269" s="12"/>
      <c r="JJZ269" s="12"/>
      <c r="JKA269" s="12"/>
      <c r="JKB269" s="12"/>
      <c r="JKC269" s="12"/>
      <c r="JKD269" s="12"/>
      <c r="JKE269" s="12"/>
      <c r="JKF269" s="12"/>
      <c r="JKG269" s="12"/>
      <c r="JKH269" s="12"/>
      <c r="JKI269" s="12"/>
      <c r="JKJ269" s="12"/>
      <c r="JKK269" s="12"/>
      <c r="JKL269" s="12"/>
      <c r="JKM269" s="12"/>
      <c r="JKN269" s="12"/>
      <c r="JKO269" s="12"/>
      <c r="JKP269" s="12"/>
      <c r="JKQ269" s="12"/>
      <c r="JKR269" s="12"/>
      <c r="JKS269" s="12"/>
      <c r="JKT269" s="12"/>
      <c r="JKU269" s="12"/>
      <c r="JKV269" s="12"/>
      <c r="JKW269" s="12"/>
      <c r="JKX269" s="12"/>
      <c r="JKY269" s="12"/>
      <c r="JKZ269" s="12"/>
      <c r="JLA269" s="12"/>
      <c r="JLB269" s="12"/>
      <c r="JLC269" s="12"/>
      <c r="JLD269" s="12"/>
      <c r="JLE269" s="12"/>
      <c r="JLF269" s="12"/>
      <c r="JLG269" s="12"/>
      <c r="JLH269" s="12"/>
      <c r="JLI269" s="12"/>
      <c r="JLJ269" s="12"/>
      <c r="JLK269" s="12"/>
      <c r="JLL269" s="12"/>
      <c r="JLM269" s="12"/>
      <c r="JLN269" s="12"/>
      <c r="JLO269" s="12"/>
      <c r="JLP269" s="12"/>
      <c r="JLQ269" s="12"/>
      <c r="JLR269" s="12"/>
      <c r="JLS269" s="12"/>
      <c r="JLT269" s="12"/>
      <c r="JLU269" s="12"/>
      <c r="JLV269" s="12"/>
      <c r="JLW269" s="12"/>
      <c r="JLX269" s="12"/>
      <c r="JLY269" s="12"/>
      <c r="JLZ269" s="12"/>
      <c r="JMA269" s="12"/>
      <c r="JMB269" s="12"/>
      <c r="JMC269" s="12"/>
      <c r="JMD269" s="12"/>
      <c r="JME269" s="12"/>
      <c r="JMF269" s="12"/>
      <c r="JMG269" s="12"/>
      <c r="JMH269" s="12"/>
      <c r="JMI269" s="12"/>
      <c r="JMJ269" s="12"/>
      <c r="JMK269" s="12"/>
      <c r="JML269" s="12"/>
      <c r="JMM269" s="12"/>
      <c r="JMN269" s="12"/>
      <c r="JMO269" s="12"/>
      <c r="JMP269" s="12"/>
      <c r="JMQ269" s="12"/>
      <c r="JMR269" s="12"/>
      <c r="JMS269" s="12"/>
      <c r="JMT269" s="12"/>
      <c r="JMU269" s="12"/>
      <c r="JMV269" s="12"/>
      <c r="JMW269" s="12"/>
      <c r="JMX269" s="12"/>
      <c r="JMY269" s="12"/>
      <c r="JMZ269" s="12"/>
      <c r="JNA269" s="12"/>
      <c r="JNB269" s="12"/>
      <c r="JNC269" s="12"/>
      <c r="JND269" s="12"/>
      <c r="JNE269" s="12"/>
      <c r="JNF269" s="12"/>
      <c r="JNG269" s="12"/>
      <c r="JNH269" s="12"/>
      <c r="JNI269" s="12"/>
      <c r="JNJ269" s="12"/>
      <c r="JNK269" s="12"/>
      <c r="JNL269" s="12"/>
      <c r="JNM269" s="12"/>
      <c r="JNN269" s="12"/>
      <c r="JNO269" s="12"/>
      <c r="JNP269" s="12"/>
      <c r="JNQ269" s="12"/>
      <c r="JNR269" s="12"/>
      <c r="JNS269" s="12"/>
      <c r="JNT269" s="12"/>
      <c r="JNU269" s="12"/>
      <c r="JNV269" s="12"/>
      <c r="JNW269" s="12"/>
      <c r="JNX269" s="12"/>
      <c r="JNY269" s="12"/>
      <c r="JNZ269" s="12"/>
      <c r="JOA269" s="12"/>
      <c r="JOB269" s="12"/>
      <c r="JOC269" s="12"/>
      <c r="JOD269" s="12"/>
      <c r="JOE269" s="12"/>
      <c r="JOF269" s="12"/>
      <c r="JOG269" s="12"/>
      <c r="JOH269" s="12"/>
      <c r="JOI269" s="12"/>
      <c r="JOJ269" s="12"/>
      <c r="JOK269" s="12"/>
      <c r="JOL269" s="12"/>
      <c r="JOM269" s="12"/>
      <c r="JON269" s="12"/>
      <c r="JOO269" s="12"/>
      <c r="JOP269" s="12"/>
      <c r="JOQ269" s="12"/>
      <c r="JOR269" s="12"/>
      <c r="JOS269" s="12"/>
      <c r="JOT269" s="12"/>
      <c r="JOU269" s="12"/>
      <c r="JOV269" s="12"/>
      <c r="JOW269" s="12"/>
      <c r="JOX269" s="12"/>
      <c r="JOY269" s="12"/>
      <c r="JOZ269" s="12"/>
      <c r="JPA269" s="12"/>
      <c r="JPB269" s="12"/>
      <c r="JPC269" s="12"/>
      <c r="JPD269" s="12"/>
      <c r="JPE269" s="12"/>
      <c r="JPF269" s="12"/>
      <c r="JPG269" s="12"/>
      <c r="JPH269" s="12"/>
      <c r="JPI269" s="12"/>
      <c r="JPJ269" s="12"/>
      <c r="JPK269" s="12"/>
      <c r="JPL269" s="12"/>
      <c r="JPM269" s="12"/>
      <c r="JPN269" s="12"/>
      <c r="JPO269" s="12"/>
      <c r="JPP269" s="12"/>
      <c r="JPQ269" s="12"/>
      <c r="JPR269" s="12"/>
      <c r="JPS269" s="12"/>
      <c r="JPT269" s="12"/>
      <c r="JPU269" s="12"/>
      <c r="JPV269" s="12"/>
      <c r="JPW269" s="12"/>
      <c r="JPX269" s="12"/>
      <c r="JPY269" s="12"/>
      <c r="JPZ269" s="12"/>
      <c r="JQA269" s="12"/>
      <c r="JQB269" s="12"/>
      <c r="JQC269" s="12"/>
      <c r="JQD269" s="12"/>
      <c r="JQE269" s="12"/>
      <c r="JQF269" s="12"/>
      <c r="JQG269" s="12"/>
      <c r="JQH269" s="12"/>
      <c r="JQI269" s="12"/>
      <c r="JQJ269" s="12"/>
      <c r="JQK269" s="12"/>
      <c r="JQL269" s="12"/>
      <c r="JQM269" s="12"/>
      <c r="JQN269" s="12"/>
      <c r="JQO269" s="12"/>
      <c r="JQP269" s="12"/>
      <c r="JQQ269" s="12"/>
      <c r="JQR269" s="12"/>
      <c r="JQS269" s="12"/>
      <c r="JQT269" s="12"/>
      <c r="JQU269" s="12"/>
      <c r="JQV269" s="12"/>
      <c r="JQW269" s="12"/>
      <c r="JQX269" s="12"/>
      <c r="JQY269" s="12"/>
      <c r="JQZ269" s="12"/>
      <c r="JRA269" s="12"/>
      <c r="JRB269" s="12"/>
      <c r="JRC269" s="12"/>
      <c r="JRD269" s="12"/>
      <c r="JRE269" s="12"/>
      <c r="JRF269" s="12"/>
      <c r="JRG269" s="12"/>
      <c r="JRH269" s="12"/>
      <c r="JRI269" s="12"/>
      <c r="JRJ269" s="12"/>
      <c r="JRK269" s="12"/>
      <c r="JRL269" s="12"/>
      <c r="JRM269" s="12"/>
      <c r="JRN269" s="12"/>
      <c r="JRO269" s="12"/>
      <c r="JRP269" s="12"/>
      <c r="JRQ269" s="12"/>
      <c r="JRR269" s="12"/>
      <c r="JRS269" s="12"/>
      <c r="JRT269" s="12"/>
      <c r="JRU269" s="12"/>
      <c r="JRV269" s="12"/>
      <c r="JRW269" s="12"/>
      <c r="JRX269" s="12"/>
      <c r="JRY269" s="12"/>
      <c r="JRZ269" s="12"/>
      <c r="JSA269" s="12"/>
      <c r="JSB269" s="12"/>
      <c r="JSC269" s="12"/>
      <c r="JSD269" s="12"/>
      <c r="JSE269" s="12"/>
      <c r="JSF269" s="12"/>
      <c r="JSG269" s="12"/>
      <c r="JSH269" s="12"/>
      <c r="JSI269" s="12"/>
      <c r="JSJ269" s="12"/>
      <c r="JSK269" s="12"/>
      <c r="JSL269" s="12"/>
      <c r="JSM269" s="12"/>
      <c r="JSN269" s="12"/>
      <c r="JSO269" s="12"/>
      <c r="JSP269" s="12"/>
      <c r="JSQ269" s="12"/>
      <c r="JSR269" s="12"/>
      <c r="JSS269" s="12"/>
      <c r="JST269" s="12"/>
      <c r="JSU269" s="12"/>
      <c r="JSV269" s="12"/>
      <c r="JSW269" s="12"/>
      <c r="JSX269" s="12"/>
      <c r="JSY269" s="12"/>
      <c r="JSZ269" s="12"/>
      <c r="JTA269" s="12"/>
      <c r="JTB269" s="12"/>
      <c r="JTC269" s="12"/>
      <c r="JTD269" s="12"/>
      <c r="JTE269" s="12"/>
      <c r="JTF269" s="12"/>
      <c r="JTG269" s="12"/>
      <c r="JTH269" s="12"/>
      <c r="JTI269" s="12"/>
      <c r="JTJ269" s="12"/>
      <c r="JTK269" s="12"/>
      <c r="JTL269" s="12"/>
      <c r="JTM269" s="12"/>
      <c r="JTN269" s="12"/>
      <c r="JTO269" s="12"/>
      <c r="JTP269" s="12"/>
      <c r="JTQ269" s="12"/>
      <c r="JTR269" s="12"/>
      <c r="JTS269" s="12"/>
      <c r="JTT269" s="12"/>
      <c r="JTU269" s="12"/>
      <c r="JTV269" s="12"/>
      <c r="JTW269" s="12"/>
      <c r="JTX269" s="12"/>
      <c r="JTY269" s="12"/>
      <c r="JTZ269" s="12"/>
      <c r="JUA269" s="12"/>
      <c r="JUB269" s="12"/>
      <c r="JUC269" s="12"/>
      <c r="JUD269" s="12"/>
      <c r="JUE269" s="12"/>
      <c r="JUF269" s="12"/>
      <c r="JUG269" s="12"/>
      <c r="JUH269" s="12"/>
      <c r="JUI269" s="12"/>
      <c r="JUJ269" s="12"/>
      <c r="JUK269" s="12"/>
      <c r="JUL269" s="12"/>
      <c r="JUM269" s="12"/>
      <c r="JUN269" s="12"/>
      <c r="JUO269" s="12"/>
      <c r="JUP269" s="12"/>
      <c r="JUQ269" s="12"/>
      <c r="JUR269" s="12"/>
      <c r="JUS269" s="12"/>
      <c r="JUT269" s="12"/>
      <c r="JUU269" s="12"/>
      <c r="JUV269" s="12"/>
      <c r="JUW269" s="12"/>
      <c r="JUX269" s="12"/>
      <c r="JUY269" s="12"/>
      <c r="JUZ269" s="12"/>
      <c r="JVA269" s="12"/>
      <c r="JVB269" s="12"/>
      <c r="JVC269" s="12"/>
      <c r="JVD269" s="12"/>
      <c r="JVE269" s="12"/>
      <c r="JVF269" s="12"/>
      <c r="JVG269" s="12"/>
      <c r="JVH269" s="12"/>
      <c r="JVI269" s="12"/>
      <c r="JVJ269" s="12"/>
      <c r="JVK269" s="12"/>
      <c r="JVL269" s="12"/>
      <c r="JVM269" s="12"/>
      <c r="JVN269" s="12"/>
      <c r="JVO269" s="12"/>
      <c r="JVP269" s="12"/>
      <c r="JVQ269" s="12"/>
      <c r="JVR269" s="12"/>
      <c r="JVS269" s="12"/>
      <c r="JVT269" s="12"/>
      <c r="JVU269" s="12"/>
      <c r="JVV269" s="12"/>
      <c r="JVW269" s="12"/>
      <c r="JVX269" s="12"/>
      <c r="JVY269" s="12"/>
      <c r="JVZ269" s="12"/>
      <c r="JWA269" s="12"/>
      <c r="JWB269" s="12"/>
      <c r="JWC269" s="12"/>
      <c r="JWD269" s="12"/>
      <c r="JWE269" s="12"/>
      <c r="JWF269" s="12"/>
      <c r="JWG269" s="12"/>
      <c r="JWH269" s="12"/>
      <c r="JWI269" s="12"/>
      <c r="JWJ269" s="12"/>
      <c r="JWK269" s="12"/>
      <c r="JWL269" s="12"/>
      <c r="JWM269" s="12"/>
      <c r="JWN269" s="12"/>
      <c r="JWO269" s="12"/>
      <c r="JWP269" s="12"/>
      <c r="JWQ269" s="12"/>
      <c r="JWR269" s="12"/>
      <c r="JWS269" s="12"/>
      <c r="JWT269" s="12"/>
      <c r="JWU269" s="12"/>
      <c r="JWV269" s="12"/>
      <c r="JWW269" s="12"/>
      <c r="JWX269" s="12"/>
      <c r="JWY269" s="12"/>
      <c r="JWZ269" s="12"/>
      <c r="JXA269" s="12"/>
      <c r="JXB269" s="12"/>
      <c r="JXC269" s="12"/>
      <c r="JXD269" s="12"/>
      <c r="JXE269" s="12"/>
      <c r="JXF269" s="12"/>
      <c r="JXG269" s="12"/>
      <c r="JXH269" s="12"/>
      <c r="JXI269" s="12"/>
      <c r="JXJ269" s="12"/>
      <c r="JXK269" s="12"/>
      <c r="JXL269" s="12"/>
      <c r="JXM269" s="12"/>
      <c r="JXN269" s="12"/>
      <c r="JXO269" s="12"/>
      <c r="JXP269" s="12"/>
      <c r="JXQ269" s="12"/>
      <c r="JXR269" s="12"/>
      <c r="JXS269" s="12"/>
      <c r="JXT269" s="12"/>
      <c r="JXU269" s="12"/>
      <c r="JXV269" s="12"/>
      <c r="JXW269" s="12"/>
      <c r="JXX269" s="12"/>
      <c r="JXY269" s="12"/>
      <c r="JXZ269" s="12"/>
      <c r="JYA269" s="12"/>
      <c r="JYB269" s="12"/>
      <c r="JYC269" s="12"/>
      <c r="JYD269" s="12"/>
      <c r="JYE269" s="12"/>
      <c r="JYF269" s="12"/>
      <c r="JYG269" s="12"/>
      <c r="JYH269" s="12"/>
      <c r="JYI269" s="12"/>
      <c r="JYJ269" s="12"/>
      <c r="JYK269" s="12"/>
      <c r="JYL269" s="12"/>
      <c r="JYM269" s="12"/>
      <c r="JYN269" s="12"/>
      <c r="JYO269" s="12"/>
      <c r="JYP269" s="12"/>
      <c r="JYQ269" s="12"/>
      <c r="JYR269" s="12"/>
      <c r="JYS269" s="12"/>
      <c r="JYT269" s="12"/>
      <c r="JYU269" s="12"/>
      <c r="JYV269" s="12"/>
      <c r="JYW269" s="12"/>
      <c r="JYX269" s="12"/>
      <c r="JYY269" s="12"/>
      <c r="JYZ269" s="12"/>
      <c r="JZA269" s="12"/>
      <c r="JZB269" s="12"/>
      <c r="JZC269" s="12"/>
      <c r="JZD269" s="12"/>
      <c r="JZE269" s="12"/>
      <c r="JZF269" s="12"/>
      <c r="JZG269" s="12"/>
      <c r="JZH269" s="12"/>
      <c r="JZI269" s="12"/>
      <c r="JZJ269" s="12"/>
      <c r="JZK269" s="12"/>
      <c r="JZL269" s="12"/>
      <c r="JZM269" s="12"/>
      <c r="JZN269" s="12"/>
      <c r="JZO269" s="12"/>
      <c r="JZP269" s="12"/>
      <c r="JZQ269" s="12"/>
      <c r="JZR269" s="12"/>
      <c r="JZS269" s="12"/>
      <c r="JZT269" s="12"/>
      <c r="JZU269" s="12"/>
      <c r="JZV269" s="12"/>
      <c r="JZW269" s="12"/>
      <c r="JZX269" s="12"/>
      <c r="JZY269" s="12"/>
      <c r="JZZ269" s="12"/>
      <c r="KAA269" s="12"/>
      <c r="KAB269" s="12"/>
      <c r="KAC269" s="12"/>
      <c r="KAD269" s="12"/>
      <c r="KAE269" s="12"/>
      <c r="KAF269" s="12"/>
      <c r="KAG269" s="12"/>
      <c r="KAH269" s="12"/>
      <c r="KAI269" s="12"/>
      <c r="KAJ269" s="12"/>
      <c r="KAK269" s="12"/>
      <c r="KAL269" s="12"/>
      <c r="KAM269" s="12"/>
      <c r="KAN269" s="12"/>
      <c r="KAO269" s="12"/>
      <c r="KAP269" s="12"/>
      <c r="KAQ269" s="12"/>
      <c r="KAR269" s="12"/>
      <c r="KAS269" s="12"/>
      <c r="KAT269" s="12"/>
      <c r="KAU269" s="12"/>
      <c r="KAV269" s="12"/>
      <c r="KAW269" s="12"/>
      <c r="KAX269" s="12"/>
      <c r="KAY269" s="12"/>
      <c r="KAZ269" s="12"/>
      <c r="KBA269" s="12"/>
      <c r="KBB269" s="12"/>
      <c r="KBC269" s="12"/>
      <c r="KBD269" s="12"/>
      <c r="KBE269" s="12"/>
      <c r="KBF269" s="12"/>
      <c r="KBG269" s="12"/>
      <c r="KBH269" s="12"/>
      <c r="KBI269" s="12"/>
      <c r="KBJ269" s="12"/>
      <c r="KBK269" s="12"/>
      <c r="KBL269" s="12"/>
      <c r="KBM269" s="12"/>
      <c r="KBN269" s="12"/>
      <c r="KBO269" s="12"/>
      <c r="KBP269" s="12"/>
      <c r="KBQ269" s="12"/>
      <c r="KBR269" s="12"/>
      <c r="KBS269" s="12"/>
      <c r="KBT269" s="12"/>
      <c r="KBU269" s="12"/>
      <c r="KBV269" s="12"/>
      <c r="KBW269" s="12"/>
      <c r="KBX269" s="12"/>
      <c r="KBY269" s="12"/>
      <c r="KBZ269" s="12"/>
      <c r="KCA269" s="12"/>
      <c r="KCB269" s="12"/>
      <c r="KCC269" s="12"/>
      <c r="KCD269" s="12"/>
      <c r="KCE269" s="12"/>
      <c r="KCF269" s="12"/>
      <c r="KCG269" s="12"/>
      <c r="KCH269" s="12"/>
      <c r="KCI269" s="12"/>
      <c r="KCJ269" s="12"/>
      <c r="KCK269" s="12"/>
      <c r="KCL269" s="12"/>
      <c r="KCM269" s="12"/>
      <c r="KCN269" s="12"/>
      <c r="KCO269" s="12"/>
      <c r="KCP269" s="12"/>
      <c r="KCQ269" s="12"/>
      <c r="KCR269" s="12"/>
      <c r="KCS269" s="12"/>
      <c r="KCT269" s="12"/>
      <c r="KCU269" s="12"/>
      <c r="KCV269" s="12"/>
      <c r="KCW269" s="12"/>
      <c r="KCX269" s="12"/>
      <c r="KCY269" s="12"/>
      <c r="KCZ269" s="12"/>
      <c r="KDA269" s="12"/>
      <c r="KDB269" s="12"/>
      <c r="KDC269" s="12"/>
      <c r="KDD269" s="12"/>
      <c r="KDE269" s="12"/>
      <c r="KDF269" s="12"/>
      <c r="KDG269" s="12"/>
      <c r="KDH269" s="12"/>
      <c r="KDI269" s="12"/>
      <c r="KDJ269" s="12"/>
      <c r="KDK269" s="12"/>
      <c r="KDL269" s="12"/>
      <c r="KDM269" s="12"/>
      <c r="KDN269" s="12"/>
      <c r="KDO269" s="12"/>
      <c r="KDP269" s="12"/>
      <c r="KDQ269" s="12"/>
      <c r="KDR269" s="12"/>
      <c r="KDS269" s="12"/>
      <c r="KDT269" s="12"/>
      <c r="KDU269" s="12"/>
      <c r="KDV269" s="12"/>
      <c r="KDW269" s="12"/>
      <c r="KDX269" s="12"/>
      <c r="KDY269" s="12"/>
      <c r="KDZ269" s="12"/>
      <c r="KEA269" s="12"/>
      <c r="KEB269" s="12"/>
      <c r="KEC269" s="12"/>
      <c r="KED269" s="12"/>
      <c r="KEE269" s="12"/>
      <c r="KEF269" s="12"/>
      <c r="KEG269" s="12"/>
      <c r="KEH269" s="12"/>
      <c r="KEI269" s="12"/>
      <c r="KEJ269" s="12"/>
      <c r="KEK269" s="12"/>
      <c r="KEL269" s="12"/>
      <c r="KEM269" s="12"/>
      <c r="KEN269" s="12"/>
      <c r="KEO269" s="12"/>
      <c r="KEP269" s="12"/>
      <c r="KEQ269" s="12"/>
      <c r="KER269" s="12"/>
      <c r="KES269" s="12"/>
      <c r="KET269" s="12"/>
      <c r="KEU269" s="12"/>
      <c r="KEV269" s="12"/>
      <c r="KEW269" s="12"/>
      <c r="KEX269" s="12"/>
      <c r="KEY269" s="12"/>
      <c r="KEZ269" s="12"/>
      <c r="KFA269" s="12"/>
      <c r="KFB269" s="12"/>
      <c r="KFC269" s="12"/>
      <c r="KFD269" s="12"/>
      <c r="KFE269" s="12"/>
      <c r="KFF269" s="12"/>
      <c r="KFG269" s="12"/>
      <c r="KFH269" s="12"/>
      <c r="KFI269" s="12"/>
      <c r="KFJ269" s="12"/>
      <c r="KFK269" s="12"/>
      <c r="KFL269" s="12"/>
      <c r="KFM269" s="12"/>
      <c r="KFN269" s="12"/>
      <c r="KFO269" s="12"/>
      <c r="KFP269" s="12"/>
      <c r="KFQ269" s="12"/>
      <c r="KFR269" s="12"/>
      <c r="KFS269" s="12"/>
      <c r="KFT269" s="12"/>
      <c r="KFU269" s="12"/>
      <c r="KFV269" s="12"/>
      <c r="KFW269" s="12"/>
      <c r="KFX269" s="12"/>
      <c r="KFY269" s="12"/>
      <c r="KFZ269" s="12"/>
      <c r="KGA269" s="12"/>
      <c r="KGB269" s="12"/>
      <c r="KGC269" s="12"/>
      <c r="KGD269" s="12"/>
      <c r="KGE269" s="12"/>
      <c r="KGF269" s="12"/>
      <c r="KGG269" s="12"/>
      <c r="KGH269" s="12"/>
      <c r="KGI269" s="12"/>
      <c r="KGJ269" s="12"/>
      <c r="KGK269" s="12"/>
      <c r="KGL269" s="12"/>
      <c r="KGM269" s="12"/>
      <c r="KGN269" s="12"/>
      <c r="KGO269" s="12"/>
      <c r="KGP269" s="12"/>
      <c r="KGQ269" s="12"/>
      <c r="KGR269" s="12"/>
      <c r="KGS269" s="12"/>
      <c r="KGT269" s="12"/>
      <c r="KGU269" s="12"/>
      <c r="KGV269" s="12"/>
      <c r="KGW269" s="12"/>
      <c r="KGX269" s="12"/>
      <c r="KGY269" s="12"/>
      <c r="KGZ269" s="12"/>
      <c r="KHA269" s="12"/>
      <c r="KHB269" s="12"/>
      <c r="KHC269" s="12"/>
      <c r="KHD269" s="12"/>
      <c r="KHE269" s="12"/>
      <c r="KHF269" s="12"/>
      <c r="KHG269" s="12"/>
      <c r="KHH269" s="12"/>
      <c r="KHI269" s="12"/>
      <c r="KHJ269" s="12"/>
      <c r="KHK269" s="12"/>
      <c r="KHL269" s="12"/>
      <c r="KHM269" s="12"/>
      <c r="KHN269" s="12"/>
      <c r="KHO269" s="12"/>
      <c r="KHP269" s="12"/>
      <c r="KHQ269" s="12"/>
      <c r="KHR269" s="12"/>
      <c r="KHS269" s="12"/>
      <c r="KHT269" s="12"/>
      <c r="KHU269" s="12"/>
      <c r="KHV269" s="12"/>
      <c r="KHW269" s="12"/>
      <c r="KHX269" s="12"/>
      <c r="KHY269" s="12"/>
      <c r="KHZ269" s="12"/>
      <c r="KIA269" s="12"/>
      <c r="KIB269" s="12"/>
      <c r="KIC269" s="12"/>
      <c r="KID269" s="12"/>
      <c r="KIE269" s="12"/>
      <c r="KIF269" s="12"/>
      <c r="KIG269" s="12"/>
      <c r="KIH269" s="12"/>
      <c r="KII269" s="12"/>
      <c r="KIJ269" s="12"/>
      <c r="KIK269" s="12"/>
      <c r="KIL269" s="12"/>
      <c r="KIM269" s="12"/>
      <c r="KIN269" s="12"/>
      <c r="KIO269" s="12"/>
      <c r="KIP269" s="12"/>
      <c r="KIQ269" s="12"/>
      <c r="KIR269" s="12"/>
      <c r="KIS269" s="12"/>
      <c r="KIT269" s="12"/>
      <c r="KIU269" s="12"/>
      <c r="KIV269" s="12"/>
      <c r="KIW269" s="12"/>
      <c r="KIX269" s="12"/>
      <c r="KIY269" s="12"/>
      <c r="KIZ269" s="12"/>
      <c r="KJA269" s="12"/>
      <c r="KJB269" s="12"/>
      <c r="KJC269" s="12"/>
      <c r="KJD269" s="12"/>
      <c r="KJE269" s="12"/>
      <c r="KJF269" s="12"/>
      <c r="KJG269" s="12"/>
      <c r="KJH269" s="12"/>
      <c r="KJI269" s="12"/>
      <c r="KJJ269" s="12"/>
      <c r="KJK269" s="12"/>
      <c r="KJL269" s="12"/>
      <c r="KJM269" s="12"/>
      <c r="KJN269" s="12"/>
      <c r="KJO269" s="12"/>
      <c r="KJP269" s="12"/>
      <c r="KJQ269" s="12"/>
      <c r="KJR269" s="12"/>
      <c r="KJS269" s="12"/>
      <c r="KJT269" s="12"/>
      <c r="KJU269" s="12"/>
      <c r="KJV269" s="12"/>
      <c r="KJW269" s="12"/>
      <c r="KJX269" s="12"/>
      <c r="KJY269" s="12"/>
      <c r="KJZ269" s="12"/>
      <c r="KKA269" s="12"/>
      <c r="KKB269" s="12"/>
      <c r="KKC269" s="12"/>
      <c r="KKD269" s="12"/>
      <c r="KKE269" s="12"/>
      <c r="KKF269" s="12"/>
      <c r="KKG269" s="12"/>
      <c r="KKH269" s="12"/>
      <c r="KKI269" s="12"/>
      <c r="KKJ269" s="12"/>
      <c r="KKK269" s="12"/>
      <c r="KKL269" s="12"/>
      <c r="KKM269" s="12"/>
      <c r="KKN269" s="12"/>
      <c r="KKO269" s="12"/>
      <c r="KKP269" s="12"/>
      <c r="KKQ269" s="12"/>
      <c r="KKR269" s="12"/>
      <c r="KKS269" s="12"/>
      <c r="KKT269" s="12"/>
      <c r="KKU269" s="12"/>
      <c r="KKV269" s="12"/>
      <c r="KKW269" s="12"/>
      <c r="KKX269" s="12"/>
      <c r="KKY269" s="12"/>
      <c r="KKZ269" s="12"/>
      <c r="KLA269" s="12"/>
      <c r="KLB269" s="12"/>
      <c r="KLC269" s="12"/>
      <c r="KLD269" s="12"/>
      <c r="KLE269" s="12"/>
      <c r="KLF269" s="12"/>
      <c r="KLG269" s="12"/>
      <c r="KLH269" s="12"/>
      <c r="KLI269" s="12"/>
      <c r="KLJ269" s="12"/>
      <c r="KLK269" s="12"/>
      <c r="KLL269" s="12"/>
      <c r="KLM269" s="12"/>
      <c r="KLN269" s="12"/>
      <c r="KLO269" s="12"/>
      <c r="KLP269" s="12"/>
      <c r="KLQ269" s="12"/>
      <c r="KLR269" s="12"/>
      <c r="KLS269" s="12"/>
      <c r="KLT269" s="12"/>
      <c r="KLU269" s="12"/>
      <c r="KLV269" s="12"/>
      <c r="KLW269" s="12"/>
      <c r="KLX269" s="12"/>
      <c r="KLY269" s="12"/>
      <c r="KLZ269" s="12"/>
      <c r="KMA269" s="12"/>
      <c r="KMB269" s="12"/>
      <c r="KMC269" s="12"/>
      <c r="KMD269" s="12"/>
      <c r="KME269" s="12"/>
      <c r="KMF269" s="12"/>
      <c r="KMG269" s="12"/>
      <c r="KMH269" s="12"/>
      <c r="KMI269" s="12"/>
      <c r="KMJ269" s="12"/>
      <c r="KMK269" s="12"/>
      <c r="KML269" s="12"/>
      <c r="KMM269" s="12"/>
      <c r="KMN269" s="12"/>
      <c r="KMO269" s="12"/>
      <c r="KMP269" s="12"/>
      <c r="KMQ269" s="12"/>
      <c r="KMR269" s="12"/>
      <c r="KMS269" s="12"/>
      <c r="KMT269" s="12"/>
      <c r="KMU269" s="12"/>
      <c r="KMV269" s="12"/>
      <c r="KMW269" s="12"/>
      <c r="KMX269" s="12"/>
      <c r="KMY269" s="12"/>
      <c r="KMZ269" s="12"/>
      <c r="KNA269" s="12"/>
      <c r="KNB269" s="12"/>
      <c r="KNC269" s="12"/>
      <c r="KND269" s="12"/>
      <c r="KNE269" s="12"/>
      <c r="KNF269" s="12"/>
      <c r="KNG269" s="12"/>
      <c r="KNH269" s="12"/>
      <c r="KNI269" s="12"/>
      <c r="KNJ269" s="12"/>
      <c r="KNK269" s="12"/>
      <c r="KNL269" s="12"/>
      <c r="KNM269" s="12"/>
      <c r="KNN269" s="12"/>
      <c r="KNO269" s="12"/>
      <c r="KNP269" s="12"/>
      <c r="KNQ269" s="12"/>
      <c r="KNR269" s="12"/>
      <c r="KNS269" s="12"/>
      <c r="KNT269" s="12"/>
      <c r="KNU269" s="12"/>
      <c r="KNV269" s="12"/>
      <c r="KNW269" s="12"/>
      <c r="KNX269" s="12"/>
      <c r="KNY269" s="12"/>
      <c r="KNZ269" s="12"/>
      <c r="KOA269" s="12"/>
      <c r="KOB269" s="12"/>
      <c r="KOC269" s="12"/>
      <c r="KOD269" s="12"/>
      <c r="KOE269" s="12"/>
      <c r="KOF269" s="12"/>
      <c r="KOG269" s="12"/>
      <c r="KOH269" s="12"/>
      <c r="KOI269" s="12"/>
      <c r="KOJ269" s="12"/>
      <c r="KOK269" s="12"/>
      <c r="KOL269" s="12"/>
      <c r="KOM269" s="12"/>
      <c r="KON269" s="12"/>
      <c r="KOO269" s="12"/>
      <c r="KOP269" s="12"/>
      <c r="KOQ269" s="12"/>
      <c r="KOR269" s="12"/>
      <c r="KOS269" s="12"/>
      <c r="KOT269" s="12"/>
      <c r="KOU269" s="12"/>
      <c r="KOV269" s="12"/>
      <c r="KOW269" s="12"/>
      <c r="KOX269" s="12"/>
      <c r="KOY269" s="12"/>
      <c r="KOZ269" s="12"/>
      <c r="KPA269" s="12"/>
      <c r="KPB269" s="12"/>
      <c r="KPC269" s="12"/>
      <c r="KPD269" s="12"/>
      <c r="KPE269" s="12"/>
      <c r="KPF269" s="12"/>
      <c r="KPG269" s="12"/>
      <c r="KPH269" s="12"/>
      <c r="KPI269" s="12"/>
      <c r="KPJ269" s="12"/>
      <c r="KPK269" s="12"/>
      <c r="KPL269" s="12"/>
      <c r="KPM269" s="12"/>
      <c r="KPN269" s="12"/>
      <c r="KPO269" s="12"/>
      <c r="KPP269" s="12"/>
      <c r="KPQ269" s="12"/>
      <c r="KPR269" s="12"/>
      <c r="KPS269" s="12"/>
      <c r="KPT269" s="12"/>
      <c r="KPU269" s="12"/>
      <c r="KPV269" s="12"/>
      <c r="KPW269" s="12"/>
      <c r="KPX269" s="12"/>
      <c r="KPY269" s="12"/>
      <c r="KPZ269" s="12"/>
      <c r="KQA269" s="12"/>
      <c r="KQB269" s="12"/>
      <c r="KQC269" s="12"/>
      <c r="KQD269" s="12"/>
      <c r="KQE269" s="12"/>
      <c r="KQF269" s="12"/>
      <c r="KQG269" s="12"/>
      <c r="KQH269" s="12"/>
      <c r="KQI269" s="12"/>
      <c r="KQJ269" s="12"/>
      <c r="KQK269" s="12"/>
      <c r="KQL269" s="12"/>
      <c r="KQM269" s="12"/>
      <c r="KQN269" s="12"/>
      <c r="KQO269" s="12"/>
      <c r="KQP269" s="12"/>
      <c r="KQQ269" s="12"/>
      <c r="KQR269" s="12"/>
      <c r="KQS269" s="12"/>
      <c r="KQT269" s="12"/>
      <c r="KQU269" s="12"/>
      <c r="KQV269" s="12"/>
      <c r="KQW269" s="12"/>
      <c r="KQX269" s="12"/>
      <c r="KQY269" s="12"/>
      <c r="KQZ269" s="12"/>
      <c r="KRA269" s="12"/>
      <c r="KRB269" s="12"/>
      <c r="KRC269" s="12"/>
      <c r="KRD269" s="12"/>
      <c r="KRE269" s="12"/>
      <c r="KRF269" s="12"/>
      <c r="KRG269" s="12"/>
      <c r="KRH269" s="12"/>
      <c r="KRI269" s="12"/>
      <c r="KRJ269" s="12"/>
      <c r="KRK269" s="12"/>
      <c r="KRL269" s="12"/>
      <c r="KRM269" s="12"/>
      <c r="KRN269" s="12"/>
      <c r="KRO269" s="12"/>
      <c r="KRP269" s="12"/>
      <c r="KRQ269" s="12"/>
      <c r="KRR269" s="12"/>
      <c r="KRS269" s="12"/>
      <c r="KRT269" s="12"/>
      <c r="KRU269" s="12"/>
      <c r="KRV269" s="12"/>
      <c r="KRW269" s="12"/>
      <c r="KRX269" s="12"/>
      <c r="KRY269" s="12"/>
      <c r="KRZ269" s="12"/>
      <c r="KSA269" s="12"/>
      <c r="KSB269" s="12"/>
      <c r="KSC269" s="12"/>
      <c r="KSD269" s="12"/>
      <c r="KSE269" s="12"/>
      <c r="KSF269" s="12"/>
      <c r="KSG269" s="12"/>
      <c r="KSH269" s="12"/>
      <c r="KSI269" s="12"/>
      <c r="KSJ269" s="12"/>
      <c r="KSK269" s="12"/>
      <c r="KSL269" s="12"/>
      <c r="KSM269" s="12"/>
      <c r="KSN269" s="12"/>
      <c r="KSO269" s="12"/>
      <c r="KSP269" s="12"/>
      <c r="KSQ269" s="12"/>
      <c r="KSR269" s="12"/>
      <c r="KSS269" s="12"/>
      <c r="KST269" s="12"/>
      <c r="KSU269" s="12"/>
      <c r="KSV269" s="12"/>
      <c r="KSW269" s="12"/>
      <c r="KSX269" s="12"/>
      <c r="KSY269" s="12"/>
      <c r="KSZ269" s="12"/>
      <c r="KTA269" s="12"/>
      <c r="KTB269" s="12"/>
      <c r="KTC269" s="12"/>
      <c r="KTD269" s="12"/>
      <c r="KTE269" s="12"/>
      <c r="KTF269" s="12"/>
      <c r="KTG269" s="12"/>
      <c r="KTH269" s="12"/>
      <c r="KTI269" s="12"/>
      <c r="KTJ269" s="12"/>
      <c r="KTK269" s="12"/>
      <c r="KTL269" s="12"/>
      <c r="KTM269" s="12"/>
      <c r="KTN269" s="12"/>
      <c r="KTO269" s="12"/>
      <c r="KTP269" s="12"/>
      <c r="KTQ269" s="12"/>
      <c r="KTR269" s="12"/>
      <c r="KTS269" s="12"/>
      <c r="KTT269" s="12"/>
      <c r="KTU269" s="12"/>
      <c r="KTV269" s="12"/>
      <c r="KTW269" s="12"/>
      <c r="KTX269" s="12"/>
      <c r="KTY269" s="12"/>
      <c r="KTZ269" s="12"/>
      <c r="KUA269" s="12"/>
      <c r="KUB269" s="12"/>
      <c r="KUC269" s="12"/>
      <c r="KUD269" s="12"/>
      <c r="KUE269" s="12"/>
      <c r="KUF269" s="12"/>
      <c r="KUG269" s="12"/>
      <c r="KUH269" s="12"/>
      <c r="KUI269" s="12"/>
      <c r="KUJ269" s="12"/>
      <c r="KUK269" s="12"/>
      <c r="KUL269" s="12"/>
      <c r="KUM269" s="12"/>
      <c r="KUN269" s="12"/>
      <c r="KUO269" s="12"/>
      <c r="KUP269" s="12"/>
      <c r="KUQ269" s="12"/>
      <c r="KUR269" s="12"/>
      <c r="KUS269" s="12"/>
      <c r="KUT269" s="12"/>
      <c r="KUU269" s="12"/>
      <c r="KUV269" s="12"/>
      <c r="KUW269" s="12"/>
      <c r="KUX269" s="12"/>
      <c r="KUY269" s="12"/>
      <c r="KUZ269" s="12"/>
      <c r="KVA269" s="12"/>
      <c r="KVB269" s="12"/>
      <c r="KVC269" s="12"/>
      <c r="KVD269" s="12"/>
      <c r="KVE269" s="12"/>
      <c r="KVF269" s="12"/>
      <c r="KVG269" s="12"/>
      <c r="KVH269" s="12"/>
      <c r="KVI269" s="12"/>
      <c r="KVJ269" s="12"/>
      <c r="KVK269" s="12"/>
      <c r="KVL269" s="12"/>
      <c r="KVM269" s="12"/>
      <c r="KVN269" s="12"/>
      <c r="KVO269" s="12"/>
      <c r="KVP269" s="12"/>
      <c r="KVQ269" s="12"/>
      <c r="KVR269" s="12"/>
      <c r="KVS269" s="12"/>
      <c r="KVT269" s="12"/>
      <c r="KVU269" s="12"/>
      <c r="KVV269" s="12"/>
      <c r="KVW269" s="12"/>
      <c r="KVX269" s="12"/>
      <c r="KVY269" s="12"/>
      <c r="KVZ269" s="12"/>
      <c r="KWA269" s="12"/>
      <c r="KWB269" s="12"/>
      <c r="KWC269" s="12"/>
      <c r="KWD269" s="12"/>
      <c r="KWE269" s="12"/>
      <c r="KWF269" s="12"/>
      <c r="KWG269" s="12"/>
      <c r="KWH269" s="12"/>
      <c r="KWI269" s="12"/>
      <c r="KWJ269" s="12"/>
      <c r="KWK269" s="12"/>
      <c r="KWL269" s="12"/>
      <c r="KWM269" s="12"/>
      <c r="KWN269" s="12"/>
      <c r="KWO269" s="12"/>
      <c r="KWP269" s="12"/>
      <c r="KWQ269" s="12"/>
      <c r="KWR269" s="12"/>
      <c r="KWS269" s="12"/>
      <c r="KWT269" s="12"/>
      <c r="KWU269" s="12"/>
      <c r="KWV269" s="12"/>
      <c r="KWW269" s="12"/>
      <c r="KWX269" s="12"/>
      <c r="KWY269" s="12"/>
      <c r="KWZ269" s="12"/>
      <c r="KXA269" s="12"/>
      <c r="KXB269" s="12"/>
      <c r="KXC269" s="12"/>
      <c r="KXD269" s="12"/>
      <c r="KXE269" s="12"/>
      <c r="KXF269" s="12"/>
      <c r="KXG269" s="12"/>
      <c r="KXH269" s="12"/>
      <c r="KXI269" s="12"/>
      <c r="KXJ269" s="12"/>
      <c r="KXK269" s="12"/>
      <c r="KXL269" s="12"/>
      <c r="KXM269" s="12"/>
      <c r="KXN269" s="12"/>
      <c r="KXO269" s="12"/>
      <c r="KXP269" s="12"/>
      <c r="KXQ269" s="12"/>
      <c r="KXR269" s="12"/>
      <c r="KXS269" s="12"/>
      <c r="KXT269" s="12"/>
      <c r="KXU269" s="12"/>
      <c r="KXV269" s="12"/>
      <c r="KXW269" s="12"/>
      <c r="KXX269" s="12"/>
      <c r="KXY269" s="12"/>
      <c r="KXZ269" s="12"/>
      <c r="KYA269" s="12"/>
      <c r="KYB269" s="12"/>
      <c r="KYC269" s="12"/>
      <c r="KYD269" s="12"/>
      <c r="KYE269" s="12"/>
      <c r="KYF269" s="12"/>
      <c r="KYG269" s="12"/>
      <c r="KYH269" s="12"/>
      <c r="KYI269" s="12"/>
      <c r="KYJ269" s="12"/>
      <c r="KYK269" s="12"/>
      <c r="KYL269" s="12"/>
      <c r="KYM269" s="12"/>
      <c r="KYN269" s="12"/>
      <c r="KYO269" s="12"/>
      <c r="KYP269" s="12"/>
      <c r="KYQ269" s="12"/>
      <c r="KYR269" s="12"/>
      <c r="KYS269" s="12"/>
      <c r="KYT269" s="12"/>
      <c r="KYU269" s="12"/>
      <c r="KYV269" s="12"/>
      <c r="KYW269" s="12"/>
      <c r="KYX269" s="12"/>
      <c r="KYY269" s="12"/>
      <c r="KYZ269" s="12"/>
      <c r="KZA269" s="12"/>
      <c r="KZB269" s="12"/>
      <c r="KZC269" s="12"/>
      <c r="KZD269" s="12"/>
      <c r="KZE269" s="12"/>
      <c r="KZF269" s="12"/>
      <c r="KZG269" s="12"/>
      <c r="KZH269" s="12"/>
      <c r="KZI269" s="12"/>
      <c r="KZJ269" s="12"/>
      <c r="KZK269" s="12"/>
      <c r="KZL269" s="12"/>
      <c r="KZM269" s="12"/>
      <c r="KZN269" s="12"/>
      <c r="KZO269" s="12"/>
      <c r="KZP269" s="12"/>
      <c r="KZQ269" s="12"/>
      <c r="KZR269" s="12"/>
      <c r="KZS269" s="12"/>
      <c r="KZT269" s="12"/>
      <c r="KZU269" s="12"/>
      <c r="KZV269" s="12"/>
      <c r="KZW269" s="12"/>
      <c r="KZX269" s="12"/>
      <c r="KZY269" s="12"/>
      <c r="KZZ269" s="12"/>
      <c r="LAA269" s="12"/>
      <c r="LAB269" s="12"/>
      <c r="LAC269" s="12"/>
      <c r="LAD269" s="12"/>
      <c r="LAE269" s="12"/>
      <c r="LAF269" s="12"/>
      <c r="LAG269" s="12"/>
      <c r="LAH269" s="12"/>
      <c r="LAI269" s="12"/>
      <c r="LAJ269" s="12"/>
      <c r="LAK269" s="12"/>
      <c r="LAL269" s="12"/>
      <c r="LAM269" s="12"/>
      <c r="LAN269" s="12"/>
      <c r="LAO269" s="12"/>
      <c r="LAP269" s="12"/>
      <c r="LAQ269" s="12"/>
      <c r="LAR269" s="12"/>
      <c r="LAS269" s="12"/>
      <c r="LAT269" s="12"/>
      <c r="LAU269" s="12"/>
      <c r="LAV269" s="12"/>
      <c r="LAW269" s="12"/>
      <c r="LAX269" s="12"/>
      <c r="LAY269" s="12"/>
      <c r="LAZ269" s="12"/>
      <c r="LBA269" s="12"/>
      <c r="LBB269" s="12"/>
      <c r="LBC269" s="12"/>
      <c r="LBD269" s="12"/>
      <c r="LBE269" s="12"/>
      <c r="LBF269" s="12"/>
      <c r="LBG269" s="12"/>
      <c r="LBH269" s="12"/>
      <c r="LBI269" s="12"/>
      <c r="LBJ269" s="12"/>
      <c r="LBK269" s="12"/>
      <c r="LBL269" s="12"/>
      <c r="LBM269" s="12"/>
      <c r="LBN269" s="12"/>
      <c r="LBO269" s="12"/>
      <c r="LBP269" s="12"/>
      <c r="LBQ269" s="12"/>
      <c r="LBR269" s="12"/>
      <c r="LBS269" s="12"/>
      <c r="LBT269" s="12"/>
      <c r="LBU269" s="12"/>
      <c r="LBV269" s="12"/>
      <c r="LBW269" s="12"/>
      <c r="LBX269" s="12"/>
      <c r="LBY269" s="12"/>
      <c r="LBZ269" s="12"/>
      <c r="LCA269" s="12"/>
      <c r="LCB269" s="12"/>
      <c r="LCC269" s="12"/>
      <c r="LCD269" s="12"/>
      <c r="LCE269" s="12"/>
      <c r="LCF269" s="12"/>
      <c r="LCG269" s="12"/>
      <c r="LCH269" s="12"/>
      <c r="LCI269" s="12"/>
      <c r="LCJ269" s="12"/>
      <c r="LCK269" s="12"/>
      <c r="LCL269" s="12"/>
      <c r="LCM269" s="12"/>
      <c r="LCN269" s="12"/>
      <c r="LCO269" s="12"/>
      <c r="LCP269" s="12"/>
      <c r="LCQ269" s="12"/>
      <c r="LCR269" s="12"/>
      <c r="LCS269" s="12"/>
      <c r="LCT269" s="12"/>
      <c r="LCU269" s="12"/>
      <c r="LCV269" s="12"/>
      <c r="LCW269" s="12"/>
      <c r="LCX269" s="12"/>
      <c r="LCY269" s="12"/>
      <c r="LCZ269" s="12"/>
      <c r="LDA269" s="12"/>
      <c r="LDB269" s="12"/>
      <c r="LDC269" s="12"/>
      <c r="LDD269" s="12"/>
      <c r="LDE269" s="12"/>
      <c r="LDF269" s="12"/>
      <c r="LDG269" s="12"/>
      <c r="LDH269" s="12"/>
      <c r="LDI269" s="12"/>
      <c r="LDJ269" s="12"/>
      <c r="LDK269" s="12"/>
      <c r="LDL269" s="12"/>
      <c r="LDM269" s="12"/>
      <c r="LDN269" s="12"/>
      <c r="LDO269" s="12"/>
      <c r="LDP269" s="12"/>
      <c r="LDQ269" s="12"/>
      <c r="LDR269" s="12"/>
      <c r="LDS269" s="12"/>
      <c r="LDT269" s="12"/>
      <c r="LDU269" s="12"/>
      <c r="LDV269" s="12"/>
      <c r="LDW269" s="12"/>
      <c r="LDX269" s="12"/>
      <c r="LDY269" s="12"/>
      <c r="LDZ269" s="12"/>
      <c r="LEA269" s="12"/>
      <c r="LEB269" s="12"/>
      <c r="LEC269" s="12"/>
      <c r="LED269" s="12"/>
      <c r="LEE269" s="12"/>
      <c r="LEF269" s="12"/>
      <c r="LEG269" s="12"/>
      <c r="LEH269" s="12"/>
      <c r="LEI269" s="12"/>
      <c r="LEJ269" s="12"/>
      <c r="LEK269" s="12"/>
      <c r="LEL269" s="12"/>
      <c r="LEM269" s="12"/>
      <c r="LEN269" s="12"/>
      <c r="LEO269" s="12"/>
      <c r="LEP269" s="12"/>
      <c r="LEQ269" s="12"/>
      <c r="LER269" s="12"/>
      <c r="LES269" s="12"/>
      <c r="LET269" s="12"/>
      <c r="LEU269" s="12"/>
      <c r="LEV269" s="12"/>
      <c r="LEW269" s="12"/>
      <c r="LEX269" s="12"/>
      <c r="LEY269" s="12"/>
      <c r="LEZ269" s="12"/>
      <c r="LFA269" s="12"/>
      <c r="LFB269" s="12"/>
      <c r="LFC269" s="12"/>
      <c r="LFD269" s="12"/>
      <c r="LFE269" s="12"/>
      <c r="LFF269" s="12"/>
      <c r="LFG269" s="12"/>
      <c r="LFH269" s="12"/>
      <c r="LFI269" s="12"/>
      <c r="LFJ269" s="12"/>
      <c r="LFK269" s="12"/>
      <c r="LFL269" s="12"/>
      <c r="LFM269" s="12"/>
      <c r="LFN269" s="12"/>
      <c r="LFO269" s="12"/>
      <c r="LFP269" s="12"/>
      <c r="LFQ269" s="12"/>
      <c r="LFR269" s="12"/>
      <c r="LFS269" s="12"/>
      <c r="LFT269" s="12"/>
      <c r="LFU269" s="12"/>
      <c r="LFV269" s="12"/>
      <c r="LFW269" s="12"/>
      <c r="LFX269" s="12"/>
      <c r="LFY269" s="12"/>
      <c r="LFZ269" s="12"/>
      <c r="LGA269" s="12"/>
      <c r="LGB269" s="12"/>
      <c r="LGC269" s="12"/>
      <c r="LGD269" s="12"/>
      <c r="LGE269" s="12"/>
      <c r="LGF269" s="12"/>
      <c r="LGG269" s="12"/>
      <c r="LGH269" s="12"/>
      <c r="LGI269" s="12"/>
      <c r="LGJ269" s="12"/>
      <c r="LGK269" s="12"/>
      <c r="LGL269" s="12"/>
      <c r="LGM269" s="12"/>
      <c r="LGN269" s="12"/>
      <c r="LGO269" s="12"/>
      <c r="LGP269" s="12"/>
      <c r="LGQ269" s="12"/>
      <c r="LGR269" s="12"/>
      <c r="LGS269" s="12"/>
      <c r="LGT269" s="12"/>
      <c r="LGU269" s="12"/>
      <c r="LGV269" s="12"/>
      <c r="LGW269" s="12"/>
      <c r="LGX269" s="12"/>
      <c r="LGY269" s="12"/>
      <c r="LGZ269" s="12"/>
      <c r="LHA269" s="12"/>
      <c r="LHB269" s="12"/>
      <c r="LHC269" s="12"/>
      <c r="LHD269" s="12"/>
      <c r="LHE269" s="12"/>
      <c r="LHF269" s="12"/>
      <c r="LHG269" s="12"/>
      <c r="LHH269" s="12"/>
      <c r="LHI269" s="12"/>
      <c r="LHJ269" s="12"/>
      <c r="LHK269" s="12"/>
      <c r="LHL269" s="12"/>
      <c r="LHM269" s="12"/>
      <c r="LHN269" s="12"/>
      <c r="LHO269" s="12"/>
      <c r="LHP269" s="12"/>
      <c r="LHQ269" s="12"/>
      <c r="LHR269" s="12"/>
      <c r="LHS269" s="12"/>
      <c r="LHT269" s="12"/>
      <c r="LHU269" s="12"/>
      <c r="LHV269" s="12"/>
      <c r="LHW269" s="12"/>
      <c r="LHX269" s="12"/>
      <c r="LHY269" s="12"/>
      <c r="LHZ269" s="12"/>
      <c r="LIA269" s="12"/>
      <c r="LIB269" s="12"/>
      <c r="LIC269" s="12"/>
      <c r="LID269" s="12"/>
      <c r="LIE269" s="12"/>
      <c r="LIF269" s="12"/>
      <c r="LIG269" s="12"/>
      <c r="LIH269" s="12"/>
      <c r="LII269" s="12"/>
      <c r="LIJ269" s="12"/>
      <c r="LIK269" s="12"/>
      <c r="LIL269" s="12"/>
      <c r="LIM269" s="12"/>
      <c r="LIN269" s="12"/>
      <c r="LIO269" s="12"/>
      <c r="LIP269" s="12"/>
      <c r="LIQ269" s="12"/>
      <c r="LIR269" s="12"/>
      <c r="LIS269" s="12"/>
      <c r="LIT269" s="12"/>
      <c r="LIU269" s="12"/>
      <c r="LIV269" s="12"/>
      <c r="LIW269" s="12"/>
      <c r="LIX269" s="12"/>
      <c r="LIY269" s="12"/>
      <c r="LIZ269" s="12"/>
      <c r="LJA269" s="12"/>
      <c r="LJB269" s="12"/>
      <c r="LJC269" s="12"/>
      <c r="LJD269" s="12"/>
      <c r="LJE269" s="12"/>
      <c r="LJF269" s="12"/>
      <c r="LJG269" s="12"/>
      <c r="LJH269" s="12"/>
      <c r="LJI269" s="12"/>
      <c r="LJJ269" s="12"/>
      <c r="LJK269" s="12"/>
      <c r="LJL269" s="12"/>
      <c r="LJM269" s="12"/>
      <c r="LJN269" s="12"/>
      <c r="LJO269" s="12"/>
      <c r="LJP269" s="12"/>
      <c r="LJQ269" s="12"/>
      <c r="LJR269" s="12"/>
      <c r="LJS269" s="12"/>
      <c r="LJT269" s="12"/>
      <c r="LJU269" s="12"/>
      <c r="LJV269" s="12"/>
      <c r="LJW269" s="12"/>
      <c r="LJX269" s="12"/>
      <c r="LJY269" s="12"/>
      <c r="LJZ269" s="12"/>
      <c r="LKA269" s="12"/>
      <c r="LKB269" s="12"/>
      <c r="LKC269" s="12"/>
      <c r="LKD269" s="12"/>
      <c r="LKE269" s="12"/>
      <c r="LKF269" s="12"/>
      <c r="LKG269" s="12"/>
      <c r="LKH269" s="12"/>
      <c r="LKI269" s="12"/>
      <c r="LKJ269" s="12"/>
      <c r="LKK269" s="12"/>
      <c r="LKL269" s="12"/>
      <c r="LKM269" s="12"/>
      <c r="LKN269" s="12"/>
      <c r="LKO269" s="12"/>
      <c r="LKP269" s="12"/>
      <c r="LKQ269" s="12"/>
      <c r="LKR269" s="12"/>
      <c r="LKS269" s="12"/>
      <c r="LKT269" s="12"/>
      <c r="LKU269" s="12"/>
      <c r="LKV269" s="12"/>
      <c r="LKW269" s="12"/>
      <c r="LKX269" s="12"/>
      <c r="LKY269" s="12"/>
      <c r="LKZ269" s="12"/>
      <c r="LLA269" s="12"/>
      <c r="LLB269" s="12"/>
      <c r="LLC269" s="12"/>
      <c r="LLD269" s="12"/>
      <c r="LLE269" s="12"/>
      <c r="LLF269" s="12"/>
      <c r="LLG269" s="12"/>
      <c r="LLH269" s="12"/>
      <c r="LLI269" s="12"/>
      <c r="LLJ269" s="12"/>
      <c r="LLK269" s="12"/>
      <c r="LLL269" s="12"/>
      <c r="LLM269" s="12"/>
      <c r="LLN269" s="12"/>
      <c r="LLO269" s="12"/>
      <c r="LLP269" s="12"/>
      <c r="LLQ269" s="12"/>
      <c r="LLR269" s="12"/>
      <c r="LLS269" s="12"/>
      <c r="LLT269" s="12"/>
      <c r="LLU269" s="12"/>
      <c r="LLV269" s="12"/>
      <c r="LLW269" s="12"/>
      <c r="LLX269" s="12"/>
      <c r="LLY269" s="12"/>
      <c r="LLZ269" s="12"/>
      <c r="LMA269" s="12"/>
      <c r="LMB269" s="12"/>
      <c r="LMC269" s="12"/>
      <c r="LMD269" s="12"/>
      <c r="LME269" s="12"/>
      <c r="LMF269" s="12"/>
      <c r="LMG269" s="12"/>
      <c r="LMH269" s="12"/>
      <c r="LMI269" s="12"/>
      <c r="LMJ269" s="12"/>
      <c r="LMK269" s="12"/>
      <c r="LML269" s="12"/>
      <c r="LMM269" s="12"/>
      <c r="LMN269" s="12"/>
      <c r="LMO269" s="12"/>
      <c r="LMP269" s="12"/>
      <c r="LMQ269" s="12"/>
      <c r="LMR269" s="12"/>
      <c r="LMS269" s="12"/>
      <c r="LMT269" s="12"/>
      <c r="LMU269" s="12"/>
      <c r="LMV269" s="12"/>
      <c r="LMW269" s="12"/>
      <c r="LMX269" s="12"/>
      <c r="LMY269" s="12"/>
      <c r="LMZ269" s="12"/>
      <c r="LNA269" s="12"/>
      <c r="LNB269" s="12"/>
      <c r="LNC269" s="12"/>
      <c r="LND269" s="12"/>
      <c r="LNE269" s="12"/>
      <c r="LNF269" s="12"/>
      <c r="LNG269" s="12"/>
      <c r="LNH269" s="12"/>
      <c r="LNI269" s="12"/>
      <c r="LNJ269" s="12"/>
      <c r="LNK269" s="12"/>
      <c r="LNL269" s="12"/>
      <c r="LNM269" s="12"/>
      <c r="LNN269" s="12"/>
      <c r="LNO269" s="12"/>
      <c r="LNP269" s="12"/>
      <c r="LNQ269" s="12"/>
      <c r="LNR269" s="12"/>
      <c r="LNS269" s="12"/>
      <c r="LNT269" s="12"/>
      <c r="LNU269" s="12"/>
      <c r="LNV269" s="12"/>
      <c r="LNW269" s="12"/>
      <c r="LNX269" s="12"/>
      <c r="LNY269" s="12"/>
      <c r="LNZ269" s="12"/>
      <c r="LOA269" s="12"/>
      <c r="LOB269" s="12"/>
      <c r="LOC269" s="12"/>
      <c r="LOD269" s="12"/>
      <c r="LOE269" s="12"/>
      <c r="LOF269" s="12"/>
      <c r="LOG269" s="12"/>
      <c r="LOH269" s="12"/>
      <c r="LOI269" s="12"/>
      <c r="LOJ269" s="12"/>
      <c r="LOK269" s="12"/>
      <c r="LOL269" s="12"/>
      <c r="LOM269" s="12"/>
      <c r="LON269" s="12"/>
      <c r="LOO269" s="12"/>
      <c r="LOP269" s="12"/>
      <c r="LOQ269" s="12"/>
      <c r="LOR269" s="12"/>
      <c r="LOS269" s="12"/>
      <c r="LOT269" s="12"/>
      <c r="LOU269" s="12"/>
      <c r="LOV269" s="12"/>
      <c r="LOW269" s="12"/>
      <c r="LOX269" s="12"/>
      <c r="LOY269" s="12"/>
      <c r="LOZ269" s="12"/>
      <c r="LPA269" s="12"/>
      <c r="LPB269" s="12"/>
      <c r="LPC269" s="12"/>
      <c r="LPD269" s="12"/>
      <c r="LPE269" s="12"/>
      <c r="LPF269" s="12"/>
      <c r="LPG269" s="12"/>
      <c r="LPH269" s="12"/>
      <c r="LPI269" s="12"/>
      <c r="LPJ269" s="12"/>
      <c r="LPK269" s="12"/>
      <c r="LPL269" s="12"/>
      <c r="LPM269" s="12"/>
      <c r="LPN269" s="12"/>
      <c r="LPO269" s="12"/>
      <c r="LPP269" s="12"/>
      <c r="LPQ269" s="12"/>
      <c r="LPR269" s="12"/>
      <c r="LPS269" s="12"/>
      <c r="LPT269" s="12"/>
      <c r="LPU269" s="12"/>
      <c r="LPV269" s="12"/>
      <c r="LPW269" s="12"/>
      <c r="LPX269" s="12"/>
      <c r="LPY269" s="12"/>
      <c r="LPZ269" s="12"/>
      <c r="LQA269" s="12"/>
      <c r="LQB269" s="12"/>
      <c r="LQC269" s="12"/>
      <c r="LQD269" s="12"/>
      <c r="LQE269" s="12"/>
      <c r="LQF269" s="12"/>
      <c r="LQG269" s="12"/>
      <c r="LQH269" s="12"/>
      <c r="LQI269" s="12"/>
      <c r="LQJ269" s="12"/>
      <c r="LQK269" s="12"/>
      <c r="LQL269" s="12"/>
      <c r="LQM269" s="12"/>
      <c r="LQN269" s="12"/>
      <c r="LQO269" s="12"/>
      <c r="LQP269" s="12"/>
      <c r="LQQ269" s="12"/>
      <c r="LQR269" s="12"/>
      <c r="LQS269" s="12"/>
      <c r="LQT269" s="12"/>
      <c r="LQU269" s="12"/>
      <c r="LQV269" s="12"/>
      <c r="LQW269" s="12"/>
      <c r="LQX269" s="12"/>
      <c r="LQY269" s="12"/>
      <c r="LQZ269" s="12"/>
      <c r="LRA269" s="12"/>
      <c r="LRB269" s="12"/>
      <c r="LRC269" s="12"/>
      <c r="LRD269" s="12"/>
      <c r="LRE269" s="12"/>
      <c r="LRF269" s="12"/>
      <c r="LRG269" s="12"/>
      <c r="LRH269" s="12"/>
      <c r="LRI269" s="12"/>
      <c r="LRJ269" s="12"/>
      <c r="LRK269" s="12"/>
      <c r="LRL269" s="12"/>
      <c r="LRM269" s="12"/>
      <c r="LRN269" s="12"/>
      <c r="LRO269" s="12"/>
      <c r="LRP269" s="12"/>
      <c r="LRQ269" s="12"/>
      <c r="LRR269" s="12"/>
      <c r="LRS269" s="12"/>
      <c r="LRT269" s="12"/>
      <c r="LRU269" s="12"/>
      <c r="LRV269" s="12"/>
      <c r="LRW269" s="12"/>
      <c r="LRX269" s="12"/>
      <c r="LRY269" s="12"/>
      <c r="LRZ269" s="12"/>
      <c r="LSA269" s="12"/>
      <c r="LSB269" s="12"/>
      <c r="LSC269" s="12"/>
      <c r="LSD269" s="12"/>
      <c r="LSE269" s="12"/>
      <c r="LSF269" s="12"/>
      <c r="LSG269" s="12"/>
      <c r="LSH269" s="12"/>
      <c r="LSI269" s="12"/>
      <c r="LSJ269" s="12"/>
      <c r="LSK269" s="12"/>
      <c r="LSL269" s="12"/>
      <c r="LSM269" s="12"/>
      <c r="LSN269" s="12"/>
      <c r="LSO269" s="12"/>
      <c r="LSP269" s="12"/>
      <c r="LSQ269" s="12"/>
      <c r="LSR269" s="12"/>
      <c r="LSS269" s="12"/>
      <c r="LST269" s="12"/>
      <c r="LSU269" s="12"/>
      <c r="LSV269" s="12"/>
      <c r="LSW269" s="12"/>
      <c r="LSX269" s="12"/>
      <c r="LSY269" s="12"/>
      <c r="LSZ269" s="12"/>
      <c r="LTA269" s="12"/>
      <c r="LTB269" s="12"/>
      <c r="LTC269" s="12"/>
      <c r="LTD269" s="12"/>
      <c r="LTE269" s="12"/>
      <c r="LTF269" s="12"/>
      <c r="LTG269" s="12"/>
      <c r="LTH269" s="12"/>
      <c r="LTI269" s="12"/>
      <c r="LTJ269" s="12"/>
      <c r="LTK269" s="12"/>
      <c r="LTL269" s="12"/>
      <c r="LTM269" s="12"/>
      <c r="LTN269" s="12"/>
      <c r="LTO269" s="12"/>
      <c r="LTP269" s="12"/>
      <c r="LTQ269" s="12"/>
      <c r="LTR269" s="12"/>
      <c r="LTS269" s="12"/>
      <c r="LTT269" s="12"/>
      <c r="LTU269" s="12"/>
      <c r="LTV269" s="12"/>
      <c r="LTW269" s="12"/>
      <c r="LTX269" s="12"/>
      <c r="LTY269" s="12"/>
      <c r="LTZ269" s="12"/>
      <c r="LUA269" s="12"/>
      <c r="LUB269" s="12"/>
      <c r="LUC269" s="12"/>
      <c r="LUD269" s="12"/>
      <c r="LUE269" s="12"/>
      <c r="LUF269" s="12"/>
      <c r="LUG269" s="12"/>
      <c r="LUH269" s="12"/>
      <c r="LUI269" s="12"/>
      <c r="LUJ269" s="12"/>
      <c r="LUK269" s="12"/>
      <c r="LUL269" s="12"/>
      <c r="LUM269" s="12"/>
      <c r="LUN269" s="12"/>
      <c r="LUO269" s="12"/>
      <c r="LUP269" s="12"/>
      <c r="LUQ269" s="12"/>
      <c r="LUR269" s="12"/>
      <c r="LUS269" s="12"/>
      <c r="LUT269" s="12"/>
      <c r="LUU269" s="12"/>
      <c r="LUV269" s="12"/>
      <c r="LUW269" s="12"/>
      <c r="LUX269" s="12"/>
      <c r="LUY269" s="12"/>
      <c r="LUZ269" s="12"/>
      <c r="LVA269" s="12"/>
      <c r="LVB269" s="12"/>
      <c r="LVC269" s="12"/>
      <c r="LVD269" s="12"/>
      <c r="LVE269" s="12"/>
      <c r="LVF269" s="12"/>
      <c r="LVG269" s="12"/>
      <c r="LVH269" s="12"/>
      <c r="LVI269" s="12"/>
      <c r="LVJ269" s="12"/>
      <c r="LVK269" s="12"/>
      <c r="LVL269" s="12"/>
      <c r="LVM269" s="12"/>
      <c r="LVN269" s="12"/>
      <c r="LVO269" s="12"/>
      <c r="LVP269" s="12"/>
      <c r="LVQ269" s="12"/>
      <c r="LVR269" s="12"/>
      <c r="LVS269" s="12"/>
      <c r="LVT269" s="12"/>
      <c r="LVU269" s="12"/>
      <c r="LVV269" s="12"/>
      <c r="LVW269" s="12"/>
      <c r="LVX269" s="12"/>
      <c r="LVY269" s="12"/>
      <c r="LVZ269" s="12"/>
      <c r="LWA269" s="12"/>
      <c r="LWB269" s="12"/>
      <c r="LWC269" s="12"/>
      <c r="LWD269" s="12"/>
      <c r="LWE269" s="12"/>
      <c r="LWF269" s="12"/>
      <c r="LWG269" s="12"/>
      <c r="LWH269" s="12"/>
      <c r="LWI269" s="12"/>
      <c r="LWJ269" s="12"/>
      <c r="LWK269" s="12"/>
      <c r="LWL269" s="12"/>
      <c r="LWM269" s="12"/>
      <c r="LWN269" s="12"/>
      <c r="LWO269" s="12"/>
      <c r="LWP269" s="12"/>
      <c r="LWQ269" s="12"/>
      <c r="LWR269" s="12"/>
      <c r="LWS269" s="12"/>
      <c r="LWT269" s="12"/>
      <c r="LWU269" s="12"/>
      <c r="LWV269" s="12"/>
      <c r="LWW269" s="12"/>
      <c r="LWX269" s="12"/>
      <c r="LWY269" s="12"/>
      <c r="LWZ269" s="12"/>
      <c r="LXA269" s="12"/>
      <c r="LXB269" s="12"/>
      <c r="LXC269" s="12"/>
      <c r="LXD269" s="12"/>
      <c r="LXE269" s="12"/>
      <c r="LXF269" s="12"/>
      <c r="LXG269" s="12"/>
      <c r="LXH269" s="12"/>
      <c r="LXI269" s="12"/>
      <c r="LXJ269" s="12"/>
      <c r="LXK269" s="12"/>
      <c r="LXL269" s="12"/>
      <c r="LXM269" s="12"/>
      <c r="LXN269" s="12"/>
      <c r="LXO269" s="12"/>
      <c r="LXP269" s="12"/>
      <c r="LXQ269" s="12"/>
      <c r="LXR269" s="12"/>
      <c r="LXS269" s="12"/>
      <c r="LXT269" s="12"/>
      <c r="LXU269" s="12"/>
      <c r="LXV269" s="12"/>
      <c r="LXW269" s="12"/>
      <c r="LXX269" s="12"/>
      <c r="LXY269" s="12"/>
      <c r="LXZ269" s="12"/>
      <c r="LYA269" s="12"/>
      <c r="LYB269" s="12"/>
      <c r="LYC269" s="12"/>
      <c r="LYD269" s="12"/>
      <c r="LYE269" s="12"/>
      <c r="LYF269" s="12"/>
      <c r="LYG269" s="12"/>
      <c r="LYH269" s="12"/>
      <c r="LYI269" s="12"/>
      <c r="LYJ269" s="12"/>
      <c r="LYK269" s="12"/>
      <c r="LYL269" s="12"/>
      <c r="LYM269" s="12"/>
      <c r="LYN269" s="12"/>
      <c r="LYO269" s="12"/>
      <c r="LYP269" s="12"/>
      <c r="LYQ269" s="12"/>
      <c r="LYR269" s="12"/>
      <c r="LYS269" s="12"/>
      <c r="LYT269" s="12"/>
      <c r="LYU269" s="12"/>
      <c r="LYV269" s="12"/>
      <c r="LYW269" s="12"/>
      <c r="LYX269" s="12"/>
      <c r="LYY269" s="12"/>
      <c r="LYZ269" s="12"/>
      <c r="LZA269" s="12"/>
      <c r="LZB269" s="12"/>
      <c r="LZC269" s="12"/>
      <c r="LZD269" s="12"/>
      <c r="LZE269" s="12"/>
      <c r="LZF269" s="12"/>
      <c r="LZG269" s="12"/>
      <c r="LZH269" s="12"/>
      <c r="LZI269" s="12"/>
      <c r="LZJ269" s="12"/>
      <c r="LZK269" s="12"/>
      <c r="LZL269" s="12"/>
      <c r="LZM269" s="12"/>
      <c r="LZN269" s="12"/>
      <c r="LZO269" s="12"/>
      <c r="LZP269" s="12"/>
      <c r="LZQ269" s="12"/>
      <c r="LZR269" s="12"/>
      <c r="LZS269" s="12"/>
      <c r="LZT269" s="12"/>
      <c r="LZU269" s="12"/>
      <c r="LZV269" s="12"/>
      <c r="LZW269" s="12"/>
      <c r="LZX269" s="12"/>
      <c r="LZY269" s="12"/>
      <c r="LZZ269" s="12"/>
      <c r="MAA269" s="12"/>
      <c r="MAB269" s="12"/>
      <c r="MAC269" s="12"/>
      <c r="MAD269" s="12"/>
      <c r="MAE269" s="12"/>
      <c r="MAF269" s="12"/>
      <c r="MAG269" s="12"/>
      <c r="MAH269" s="12"/>
      <c r="MAI269" s="12"/>
      <c r="MAJ269" s="12"/>
      <c r="MAK269" s="12"/>
      <c r="MAL269" s="12"/>
      <c r="MAM269" s="12"/>
      <c r="MAN269" s="12"/>
      <c r="MAO269" s="12"/>
      <c r="MAP269" s="12"/>
      <c r="MAQ269" s="12"/>
      <c r="MAR269" s="12"/>
      <c r="MAS269" s="12"/>
      <c r="MAT269" s="12"/>
      <c r="MAU269" s="12"/>
      <c r="MAV269" s="12"/>
      <c r="MAW269" s="12"/>
      <c r="MAX269" s="12"/>
      <c r="MAY269" s="12"/>
      <c r="MAZ269" s="12"/>
      <c r="MBA269" s="12"/>
      <c r="MBB269" s="12"/>
      <c r="MBC269" s="12"/>
      <c r="MBD269" s="12"/>
      <c r="MBE269" s="12"/>
      <c r="MBF269" s="12"/>
      <c r="MBG269" s="12"/>
      <c r="MBH269" s="12"/>
      <c r="MBI269" s="12"/>
      <c r="MBJ269" s="12"/>
      <c r="MBK269" s="12"/>
      <c r="MBL269" s="12"/>
      <c r="MBM269" s="12"/>
      <c r="MBN269" s="12"/>
      <c r="MBO269" s="12"/>
      <c r="MBP269" s="12"/>
      <c r="MBQ269" s="12"/>
      <c r="MBR269" s="12"/>
      <c r="MBS269" s="12"/>
      <c r="MBT269" s="12"/>
      <c r="MBU269" s="12"/>
      <c r="MBV269" s="12"/>
      <c r="MBW269" s="12"/>
      <c r="MBX269" s="12"/>
      <c r="MBY269" s="12"/>
      <c r="MBZ269" s="12"/>
      <c r="MCA269" s="12"/>
      <c r="MCB269" s="12"/>
      <c r="MCC269" s="12"/>
      <c r="MCD269" s="12"/>
      <c r="MCE269" s="12"/>
      <c r="MCF269" s="12"/>
      <c r="MCG269" s="12"/>
      <c r="MCH269" s="12"/>
      <c r="MCI269" s="12"/>
      <c r="MCJ269" s="12"/>
      <c r="MCK269" s="12"/>
      <c r="MCL269" s="12"/>
      <c r="MCM269" s="12"/>
      <c r="MCN269" s="12"/>
      <c r="MCO269" s="12"/>
      <c r="MCP269" s="12"/>
      <c r="MCQ269" s="12"/>
      <c r="MCR269" s="12"/>
      <c r="MCS269" s="12"/>
      <c r="MCT269" s="12"/>
      <c r="MCU269" s="12"/>
      <c r="MCV269" s="12"/>
      <c r="MCW269" s="12"/>
      <c r="MCX269" s="12"/>
      <c r="MCY269" s="12"/>
      <c r="MCZ269" s="12"/>
      <c r="MDA269" s="12"/>
      <c r="MDB269" s="12"/>
      <c r="MDC269" s="12"/>
      <c r="MDD269" s="12"/>
      <c r="MDE269" s="12"/>
      <c r="MDF269" s="12"/>
      <c r="MDG269" s="12"/>
      <c r="MDH269" s="12"/>
      <c r="MDI269" s="12"/>
      <c r="MDJ269" s="12"/>
      <c r="MDK269" s="12"/>
      <c r="MDL269" s="12"/>
      <c r="MDM269" s="12"/>
      <c r="MDN269" s="12"/>
      <c r="MDO269" s="12"/>
      <c r="MDP269" s="12"/>
      <c r="MDQ269" s="12"/>
      <c r="MDR269" s="12"/>
      <c r="MDS269" s="12"/>
      <c r="MDT269" s="12"/>
      <c r="MDU269" s="12"/>
      <c r="MDV269" s="12"/>
      <c r="MDW269" s="12"/>
      <c r="MDX269" s="12"/>
      <c r="MDY269" s="12"/>
      <c r="MDZ269" s="12"/>
      <c r="MEA269" s="12"/>
      <c r="MEB269" s="12"/>
      <c r="MEC269" s="12"/>
      <c r="MED269" s="12"/>
      <c r="MEE269" s="12"/>
      <c r="MEF269" s="12"/>
      <c r="MEG269" s="12"/>
      <c r="MEH269" s="12"/>
      <c r="MEI269" s="12"/>
      <c r="MEJ269" s="12"/>
      <c r="MEK269" s="12"/>
      <c r="MEL269" s="12"/>
      <c r="MEM269" s="12"/>
      <c r="MEN269" s="12"/>
      <c r="MEO269" s="12"/>
      <c r="MEP269" s="12"/>
      <c r="MEQ269" s="12"/>
      <c r="MER269" s="12"/>
      <c r="MES269" s="12"/>
      <c r="MET269" s="12"/>
      <c r="MEU269" s="12"/>
      <c r="MEV269" s="12"/>
      <c r="MEW269" s="12"/>
      <c r="MEX269" s="12"/>
      <c r="MEY269" s="12"/>
      <c r="MEZ269" s="12"/>
      <c r="MFA269" s="12"/>
      <c r="MFB269" s="12"/>
      <c r="MFC269" s="12"/>
      <c r="MFD269" s="12"/>
      <c r="MFE269" s="12"/>
      <c r="MFF269" s="12"/>
      <c r="MFG269" s="12"/>
      <c r="MFH269" s="12"/>
      <c r="MFI269" s="12"/>
      <c r="MFJ269" s="12"/>
      <c r="MFK269" s="12"/>
      <c r="MFL269" s="12"/>
      <c r="MFM269" s="12"/>
      <c r="MFN269" s="12"/>
      <c r="MFO269" s="12"/>
      <c r="MFP269" s="12"/>
      <c r="MFQ269" s="12"/>
      <c r="MFR269" s="12"/>
      <c r="MFS269" s="12"/>
      <c r="MFT269" s="12"/>
      <c r="MFU269" s="12"/>
      <c r="MFV269" s="12"/>
      <c r="MFW269" s="12"/>
      <c r="MFX269" s="12"/>
      <c r="MFY269" s="12"/>
      <c r="MFZ269" s="12"/>
      <c r="MGA269" s="12"/>
      <c r="MGB269" s="12"/>
      <c r="MGC269" s="12"/>
      <c r="MGD269" s="12"/>
      <c r="MGE269" s="12"/>
      <c r="MGF269" s="12"/>
      <c r="MGG269" s="12"/>
      <c r="MGH269" s="12"/>
      <c r="MGI269" s="12"/>
      <c r="MGJ269" s="12"/>
      <c r="MGK269" s="12"/>
      <c r="MGL269" s="12"/>
      <c r="MGM269" s="12"/>
      <c r="MGN269" s="12"/>
      <c r="MGO269" s="12"/>
      <c r="MGP269" s="12"/>
      <c r="MGQ269" s="12"/>
      <c r="MGR269" s="12"/>
      <c r="MGS269" s="12"/>
      <c r="MGT269" s="12"/>
      <c r="MGU269" s="12"/>
      <c r="MGV269" s="12"/>
      <c r="MGW269" s="12"/>
      <c r="MGX269" s="12"/>
      <c r="MGY269" s="12"/>
      <c r="MGZ269" s="12"/>
      <c r="MHA269" s="12"/>
      <c r="MHB269" s="12"/>
      <c r="MHC269" s="12"/>
      <c r="MHD269" s="12"/>
      <c r="MHE269" s="12"/>
      <c r="MHF269" s="12"/>
      <c r="MHG269" s="12"/>
      <c r="MHH269" s="12"/>
      <c r="MHI269" s="12"/>
      <c r="MHJ269" s="12"/>
      <c r="MHK269" s="12"/>
      <c r="MHL269" s="12"/>
      <c r="MHM269" s="12"/>
      <c r="MHN269" s="12"/>
      <c r="MHO269" s="12"/>
      <c r="MHP269" s="12"/>
      <c r="MHQ269" s="12"/>
      <c r="MHR269" s="12"/>
      <c r="MHS269" s="12"/>
      <c r="MHT269" s="12"/>
      <c r="MHU269" s="12"/>
      <c r="MHV269" s="12"/>
      <c r="MHW269" s="12"/>
      <c r="MHX269" s="12"/>
      <c r="MHY269" s="12"/>
      <c r="MHZ269" s="12"/>
      <c r="MIA269" s="12"/>
      <c r="MIB269" s="12"/>
      <c r="MIC269" s="12"/>
      <c r="MID269" s="12"/>
      <c r="MIE269" s="12"/>
      <c r="MIF269" s="12"/>
      <c r="MIG269" s="12"/>
      <c r="MIH269" s="12"/>
      <c r="MII269" s="12"/>
      <c r="MIJ269" s="12"/>
      <c r="MIK269" s="12"/>
      <c r="MIL269" s="12"/>
      <c r="MIM269" s="12"/>
      <c r="MIN269" s="12"/>
      <c r="MIO269" s="12"/>
      <c r="MIP269" s="12"/>
      <c r="MIQ269" s="12"/>
      <c r="MIR269" s="12"/>
      <c r="MIS269" s="12"/>
      <c r="MIT269" s="12"/>
      <c r="MIU269" s="12"/>
      <c r="MIV269" s="12"/>
      <c r="MIW269" s="12"/>
      <c r="MIX269" s="12"/>
      <c r="MIY269" s="12"/>
      <c r="MIZ269" s="12"/>
      <c r="MJA269" s="12"/>
      <c r="MJB269" s="12"/>
      <c r="MJC269" s="12"/>
      <c r="MJD269" s="12"/>
      <c r="MJE269" s="12"/>
      <c r="MJF269" s="12"/>
      <c r="MJG269" s="12"/>
      <c r="MJH269" s="12"/>
      <c r="MJI269" s="12"/>
      <c r="MJJ269" s="12"/>
      <c r="MJK269" s="12"/>
      <c r="MJL269" s="12"/>
      <c r="MJM269" s="12"/>
      <c r="MJN269" s="12"/>
      <c r="MJO269" s="12"/>
      <c r="MJP269" s="12"/>
      <c r="MJQ269" s="12"/>
      <c r="MJR269" s="12"/>
      <c r="MJS269" s="12"/>
      <c r="MJT269" s="12"/>
      <c r="MJU269" s="12"/>
      <c r="MJV269" s="12"/>
      <c r="MJW269" s="12"/>
      <c r="MJX269" s="12"/>
      <c r="MJY269" s="12"/>
      <c r="MJZ269" s="12"/>
      <c r="MKA269" s="12"/>
      <c r="MKB269" s="12"/>
      <c r="MKC269" s="12"/>
      <c r="MKD269" s="12"/>
      <c r="MKE269" s="12"/>
      <c r="MKF269" s="12"/>
      <c r="MKG269" s="12"/>
      <c r="MKH269" s="12"/>
      <c r="MKI269" s="12"/>
      <c r="MKJ269" s="12"/>
      <c r="MKK269" s="12"/>
      <c r="MKL269" s="12"/>
      <c r="MKM269" s="12"/>
      <c r="MKN269" s="12"/>
      <c r="MKO269" s="12"/>
      <c r="MKP269" s="12"/>
      <c r="MKQ269" s="12"/>
      <c r="MKR269" s="12"/>
      <c r="MKS269" s="12"/>
      <c r="MKT269" s="12"/>
      <c r="MKU269" s="12"/>
      <c r="MKV269" s="12"/>
      <c r="MKW269" s="12"/>
      <c r="MKX269" s="12"/>
      <c r="MKY269" s="12"/>
      <c r="MKZ269" s="12"/>
      <c r="MLA269" s="12"/>
      <c r="MLB269" s="12"/>
      <c r="MLC269" s="12"/>
      <c r="MLD269" s="12"/>
      <c r="MLE269" s="12"/>
      <c r="MLF269" s="12"/>
      <c r="MLG269" s="12"/>
      <c r="MLH269" s="12"/>
      <c r="MLI269" s="12"/>
      <c r="MLJ269" s="12"/>
      <c r="MLK269" s="12"/>
      <c r="MLL269" s="12"/>
      <c r="MLM269" s="12"/>
      <c r="MLN269" s="12"/>
      <c r="MLO269" s="12"/>
      <c r="MLP269" s="12"/>
      <c r="MLQ269" s="12"/>
      <c r="MLR269" s="12"/>
      <c r="MLS269" s="12"/>
      <c r="MLT269" s="12"/>
      <c r="MLU269" s="12"/>
      <c r="MLV269" s="12"/>
      <c r="MLW269" s="12"/>
      <c r="MLX269" s="12"/>
      <c r="MLY269" s="12"/>
      <c r="MLZ269" s="12"/>
      <c r="MMA269" s="12"/>
      <c r="MMB269" s="12"/>
      <c r="MMC269" s="12"/>
      <c r="MMD269" s="12"/>
      <c r="MME269" s="12"/>
      <c r="MMF269" s="12"/>
      <c r="MMG269" s="12"/>
      <c r="MMH269" s="12"/>
      <c r="MMI269" s="12"/>
      <c r="MMJ269" s="12"/>
      <c r="MMK269" s="12"/>
      <c r="MML269" s="12"/>
      <c r="MMM269" s="12"/>
      <c r="MMN269" s="12"/>
      <c r="MMO269" s="12"/>
      <c r="MMP269" s="12"/>
      <c r="MMQ269" s="12"/>
      <c r="MMR269" s="12"/>
      <c r="MMS269" s="12"/>
      <c r="MMT269" s="12"/>
      <c r="MMU269" s="12"/>
      <c r="MMV269" s="12"/>
      <c r="MMW269" s="12"/>
      <c r="MMX269" s="12"/>
      <c r="MMY269" s="12"/>
      <c r="MMZ269" s="12"/>
      <c r="MNA269" s="12"/>
      <c r="MNB269" s="12"/>
      <c r="MNC269" s="12"/>
      <c r="MND269" s="12"/>
      <c r="MNE269" s="12"/>
      <c r="MNF269" s="12"/>
      <c r="MNG269" s="12"/>
      <c r="MNH269" s="12"/>
      <c r="MNI269" s="12"/>
      <c r="MNJ269" s="12"/>
      <c r="MNK269" s="12"/>
      <c r="MNL269" s="12"/>
      <c r="MNM269" s="12"/>
      <c r="MNN269" s="12"/>
      <c r="MNO269" s="12"/>
      <c r="MNP269" s="12"/>
      <c r="MNQ269" s="12"/>
      <c r="MNR269" s="12"/>
      <c r="MNS269" s="12"/>
      <c r="MNT269" s="12"/>
      <c r="MNU269" s="12"/>
      <c r="MNV269" s="12"/>
      <c r="MNW269" s="12"/>
      <c r="MNX269" s="12"/>
      <c r="MNY269" s="12"/>
      <c r="MNZ269" s="12"/>
      <c r="MOA269" s="12"/>
      <c r="MOB269" s="12"/>
      <c r="MOC269" s="12"/>
      <c r="MOD269" s="12"/>
      <c r="MOE269" s="12"/>
      <c r="MOF269" s="12"/>
      <c r="MOG269" s="12"/>
      <c r="MOH269" s="12"/>
      <c r="MOI269" s="12"/>
      <c r="MOJ269" s="12"/>
      <c r="MOK269" s="12"/>
      <c r="MOL269" s="12"/>
      <c r="MOM269" s="12"/>
      <c r="MON269" s="12"/>
      <c r="MOO269" s="12"/>
      <c r="MOP269" s="12"/>
      <c r="MOQ269" s="12"/>
      <c r="MOR269" s="12"/>
      <c r="MOS269" s="12"/>
      <c r="MOT269" s="12"/>
      <c r="MOU269" s="12"/>
      <c r="MOV269" s="12"/>
      <c r="MOW269" s="12"/>
      <c r="MOX269" s="12"/>
      <c r="MOY269" s="12"/>
      <c r="MOZ269" s="12"/>
      <c r="MPA269" s="12"/>
      <c r="MPB269" s="12"/>
      <c r="MPC269" s="12"/>
      <c r="MPD269" s="12"/>
      <c r="MPE269" s="12"/>
      <c r="MPF269" s="12"/>
      <c r="MPG269" s="12"/>
      <c r="MPH269" s="12"/>
      <c r="MPI269" s="12"/>
      <c r="MPJ269" s="12"/>
      <c r="MPK269" s="12"/>
      <c r="MPL269" s="12"/>
      <c r="MPM269" s="12"/>
      <c r="MPN269" s="12"/>
      <c r="MPO269" s="12"/>
      <c r="MPP269" s="12"/>
      <c r="MPQ269" s="12"/>
      <c r="MPR269" s="12"/>
      <c r="MPS269" s="12"/>
      <c r="MPT269" s="12"/>
      <c r="MPU269" s="12"/>
      <c r="MPV269" s="12"/>
      <c r="MPW269" s="12"/>
      <c r="MPX269" s="12"/>
      <c r="MPY269" s="12"/>
      <c r="MPZ269" s="12"/>
      <c r="MQA269" s="12"/>
      <c r="MQB269" s="12"/>
      <c r="MQC269" s="12"/>
      <c r="MQD269" s="12"/>
      <c r="MQE269" s="12"/>
      <c r="MQF269" s="12"/>
      <c r="MQG269" s="12"/>
      <c r="MQH269" s="12"/>
      <c r="MQI269" s="12"/>
      <c r="MQJ269" s="12"/>
      <c r="MQK269" s="12"/>
      <c r="MQL269" s="12"/>
      <c r="MQM269" s="12"/>
      <c r="MQN269" s="12"/>
      <c r="MQO269" s="12"/>
      <c r="MQP269" s="12"/>
      <c r="MQQ269" s="12"/>
      <c r="MQR269" s="12"/>
      <c r="MQS269" s="12"/>
      <c r="MQT269" s="12"/>
      <c r="MQU269" s="12"/>
      <c r="MQV269" s="12"/>
      <c r="MQW269" s="12"/>
      <c r="MQX269" s="12"/>
      <c r="MQY269" s="12"/>
      <c r="MQZ269" s="12"/>
      <c r="MRA269" s="12"/>
      <c r="MRB269" s="12"/>
      <c r="MRC269" s="12"/>
      <c r="MRD269" s="12"/>
      <c r="MRE269" s="12"/>
      <c r="MRF269" s="12"/>
      <c r="MRG269" s="12"/>
      <c r="MRH269" s="12"/>
      <c r="MRI269" s="12"/>
      <c r="MRJ269" s="12"/>
      <c r="MRK269" s="12"/>
      <c r="MRL269" s="12"/>
      <c r="MRM269" s="12"/>
      <c r="MRN269" s="12"/>
      <c r="MRO269" s="12"/>
      <c r="MRP269" s="12"/>
      <c r="MRQ269" s="12"/>
      <c r="MRR269" s="12"/>
      <c r="MRS269" s="12"/>
      <c r="MRT269" s="12"/>
      <c r="MRU269" s="12"/>
      <c r="MRV269" s="12"/>
      <c r="MRW269" s="12"/>
      <c r="MRX269" s="12"/>
      <c r="MRY269" s="12"/>
      <c r="MRZ269" s="12"/>
      <c r="MSA269" s="12"/>
      <c r="MSB269" s="12"/>
      <c r="MSC269" s="12"/>
      <c r="MSD269" s="12"/>
      <c r="MSE269" s="12"/>
      <c r="MSF269" s="12"/>
      <c r="MSG269" s="12"/>
      <c r="MSH269" s="12"/>
      <c r="MSI269" s="12"/>
      <c r="MSJ269" s="12"/>
      <c r="MSK269" s="12"/>
      <c r="MSL269" s="12"/>
      <c r="MSM269" s="12"/>
      <c r="MSN269" s="12"/>
      <c r="MSO269" s="12"/>
      <c r="MSP269" s="12"/>
      <c r="MSQ269" s="12"/>
      <c r="MSR269" s="12"/>
      <c r="MSS269" s="12"/>
      <c r="MST269" s="12"/>
      <c r="MSU269" s="12"/>
      <c r="MSV269" s="12"/>
      <c r="MSW269" s="12"/>
      <c r="MSX269" s="12"/>
      <c r="MSY269" s="12"/>
      <c r="MSZ269" s="12"/>
      <c r="MTA269" s="12"/>
      <c r="MTB269" s="12"/>
      <c r="MTC269" s="12"/>
      <c r="MTD269" s="12"/>
      <c r="MTE269" s="12"/>
      <c r="MTF269" s="12"/>
      <c r="MTG269" s="12"/>
      <c r="MTH269" s="12"/>
      <c r="MTI269" s="12"/>
      <c r="MTJ269" s="12"/>
      <c r="MTK269" s="12"/>
      <c r="MTL269" s="12"/>
      <c r="MTM269" s="12"/>
      <c r="MTN269" s="12"/>
      <c r="MTO269" s="12"/>
      <c r="MTP269" s="12"/>
      <c r="MTQ269" s="12"/>
      <c r="MTR269" s="12"/>
      <c r="MTS269" s="12"/>
      <c r="MTT269" s="12"/>
      <c r="MTU269" s="12"/>
      <c r="MTV269" s="12"/>
      <c r="MTW269" s="12"/>
      <c r="MTX269" s="12"/>
      <c r="MTY269" s="12"/>
      <c r="MTZ269" s="12"/>
      <c r="MUA269" s="12"/>
      <c r="MUB269" s="12"/>
      <c r="MUC269" s="12"/>
      <c r="MUD269" s="12"/>
      <c r="MUE269" s="12"/>
      <c r="MUF269" s="12"/>
      <c r="MUG269" s="12"/>
      <c r="MUH269" s="12"/>
      <c r="MUI269" s="12"/>
      <c r="MUJ269" s="12"/>
      <c r="MUK269" s="12"/>
      <c r="MUL269" s="12"/>
      <c r="MUM269" s="12"/>
      <c r="MUN269" s="12"/>
      <c r="MUO269" s="12"/>
      <c r="MUP269" s="12"/>
      <c r="MUQ269" s="12"/>
      <c r="MUR269" s="12"/>
      <c r="MUS269" s="12"/>
      <c r="MUT269" s="12"/>
      <c r="MUU269" s="12"/>
      <c r="MUV269" s="12"/>
      <c r="MUW269" s="12"/>
      <c r="MUX269" s="12"/>
      <c r="MUY269" s="12"/>
      <c r="MUZ269" s="12"/>
      <c r="MVA269" s="12"/>
      <c r="MVB269" s="12"/>
      <c r="MVC269" s="12"/>
      <c r="MVD269" s="12"/>
      <c r="MVE269" s="12"/>
      <c r="MVF269" s="12"/>
      <c r="MVG269" s="12"/>
      <c r="MVH269" s="12"/>
      <c r="MVI269" s="12"/>
      <c r="MVJ269" s="12"/>
      <c r="MVK269" s="12"/>
      <c r="MVL269" s="12"/>
      <c r="MVM269" s="12"/>
      <c r="MVN269" s="12"/>
      <c r="MVO269" s="12"/>
      <c r="MVP269" s="12"/>
      <c r="MVQ269" s="12"/>
      <c r="MVR269" s="12"/>
      <c r="MVS269" s="12"/>
      <c r="MVT269" s="12"/>
      <c r="MVU269" s="12"/>
      <c r="MVV269" s="12"/>
      <c r="MVW269" s="12"/>
      <c r="MVX269" s="12"/>
      <c r="MVY269" s="12"/>
      <c r="MVZ269" s="12"/>
      <c r="MWA269" s="12"/>
      <c r="MWB269" s="12"/>
      <c r="MWC269" s="12"/>
      <c r="MWD269" s="12"/>
      <c r="MWE269" s="12"/>
      <c r="MWF269" s="12"/>
      <c r="MWG269" s="12"/>
      <c r="MWH269" s="12"/>
      <c r="MWI269" s="12"/>
      <c r="MWJ269" s="12"/>
      <c r="MWK269" s="12"/>
      <c r="MWL269" s="12"/>
      <c r="MWM269" s="12"/>
      <c r="MWN269" s="12"/>
      <c r="MWO269" s="12"/>
      <c r="MWP269" s="12"/>
      <c r="MWQ269" s="12"/>
      <c r="MWR269" s="12"/>
      <c r="MWS269" s="12"/>
      <c r="MWT269" s="12"/>
      <c r="MWU269" s="12"/>
      <c r="MWV269" s="12"/>
      <c r="MWW269" s="12"/>
      <c r="MWX269" s="12"/>
      <c r="MWY269" s="12"/>
      <c r="MWZ269" s="12"/>
      <c r="MXA269" s="12"/>
      <c r="MXB269" s="12"/>
      <c r="MXC269" s="12"/>
      <c r="MXD269" s="12"/>
      <c r="MXE269" s="12"/>
      <c r="MXF269" s="12"/>
      <c r="MXG269" s="12"/>
      <c r="MXH269" s="12"/>
      <c r="MXI269" s="12"/>
      <c r="MXJ269" s="12"/>
      <c r="MXK269" s="12"/>
      <c r="MXL269" s="12"/>
      <c r="MXM269" s="12"/>
      <c r="MXN269" s="12"/>
      <c r="MXO269" s="12"/>
      <c r="MXP269" s="12"/>
      <c r="MXQ269" s="12"/>
      <c r="MXR269" s="12"/>
      <c r="MXS269" s="12"/>
      <c r="MXT269" s="12"/>
      <c r="MXU269" s="12"/>
      <c r="MXV269" s="12"/>
      <c r="MXW269" s="12"/>
      <c r="MXX269" s="12"/>
      <c r="MXY269" s="12"/>
      <c r="MXZ269" s="12"/>
      <c r="MYA269" s="12"/>
      <c r="MYB269" s="12"/>
      <c r="MYC269" s="12"/>
      <c r="MYD269" s="12"/>
      <c r="MYE269" s="12"/>
      <c r="MYF269" s="12"/>
      <c r="MYG269" s="12"/>
      <c r="MYH269" s="12"/>
      <c r="MYI269" s="12"/>
      <c r="MYJ269" s="12"/>
      <c r="MYK269" s="12"/>
      <c r="MYL269" s="12"/>
      <c r="MYM269" s="12"/>
      <c r="MYN269" s="12"/>
      <c r="MYO269" s="12"/>
      <c r="MYP269" s="12"/>
      <c r="MYQ269" s="12"/>
      <c r="MYR269" s="12"/>
      <c r="MYS269" s="12"/>
      <c r="MYT269" s="12"/>
      <c r="MYU269" s="12"/>
      <c r="MYV269" s="12"/>
      <c r="MYW269" s="12"/>
      <c r="MYX269" s="12"/>
      <c r="MYY269" s="12"/>
      <c r="MYZ269" s="12"/>
      <c r="MZA269" s="12"/>
      <c r="MZB269" s="12"/>
      <c r="MZC269" s="12"/>
      <c r="MZD269" s="12"/>
      <c r="MZE269" s="12"/>
      <c r="MZF269" s="12"/>
      <c r="MZG269" s="12"/>
      <c r="MZH269" s="12"/>
      <c r="MZI269" s="12"/>
      <c r="MZJ269" s="12"/>
      <c r="MZK269" s="12"/>
      <c r="MZL269" s="12"/>
      <c r="MZM269" s="12"/>
      <c r="MZN269" s="12"/>
      <c r="MZO269" s="12"/>
      <c r="MZP269" s="12"/>
      <c r="MZQ269" s="12"/>
      <c r="MZR269" s="12"/>
      <c r="MZS269" s="12"/>
      <c r="MZT269" s="12"/>
      <c r="MZU269" s="12"/>
      <c r="MZV269" s="12"/>
      <c r="MZW269" s="12"/>
      <c r="MZX269" s="12"/>
      <c r="MZY269" s="12"/>
      <c r="MZZ269" s="12"/>
      <c r="NAA269" s="12"/>
      <c r="NAB269" s="12"/>
      <c r="NAC269" s="12"/>
      <c r="NAD269" s="12"/>
      <c r="NAE269" s="12"/>
      <c r="NAF269" s="12"/>
      <c r="NAG269" s="12"/>
      <c r="NAH269" s="12"/>
      <c r="NAI269" s="12"/>
      <c r="NAJ269" s="12"/>
      <c r="NAK269" s="12"/>
      <c r="NAL269" s="12"/>
      <c r="NAM269" s="12"/>
      <c r="NAN269" s="12"/>
      <c r="NAO269" s="12"/>
      <c r="NAP269" s="12"/>
      <c r="NAQ269" s="12"/>
      <c r="NAR269" s="12"/>
      <c r="NAS269" s="12"/>
      <c r="NAT269" s="12"/>
      <c r="NAU269" s="12"/>
      <c r="NAV269" s="12"/>
      <c r="NAW269" s="12"/>
      <c r="NAX269" s="12"/>
      <c r="NAY269" s="12"/>
      <c r="NAZ269" s="12"/>
      <c r="NBA269" s="12"/>
      <c r="NBB269" s="12"/>
      <c r="NBC269" s="12"/>
      <c r="NBD269" s="12"/>
      <c r="NBE269" s="12"/>
      <c r="NBF269" s="12"/>
      <c r="NBG269" s="12"/>
      <c r="NBH269" s="12"/>
      <c r="NBI269" s="12"/>
      <c r="NBJ269" s="12"/>
      <c r="NBK269" s="12"/>
      <c r="NBL269" s="12"/>
      <c r="NBM269" s="12"/>
      <c r="NBN269" s="12"/>
      <c r="NBO269" s="12"/>
      <c r="NBP269" s="12"/>
      <c r="NBQ269" s="12"/>
      <c r="NBR269" s="12"/>
      <c r="NBS269" s="12"/>
      <c r="NBT269" s="12"/>
      <c r="NBU269" s="12"/>
      <c r="NBV269" s="12"/>
      <c r="NBW269" s="12"/>
      <c r="NBX269" s="12"/>
      <c r="NBY269" s="12"/>
      <c r="NBZ269" s="12"/>
      <c r="NCA269" s="12"/>
      <c r="NCB269" s="12"/>
      <c r="NCC269" s="12"/>
      <c r="NCD269" s="12"/>
      <c r="NCE269" s="12"/>
      <c r="NCF269" s="12"/>
      <c r="NCG269" s="12"/>
      <c r="NCH269" s="12"/>
      <c r="NCI269" s="12"/>
      <c r="NCJ269" s="12"/>
      <c r="NCK269" s="12"/>
      <c r="NCL269" s="12"/>
      <c r="NCM269" s="12"/>
      <c r="NCN269" s="12"/>
      <c r="NCO269" s="12"/>
      <c r="NCP269" s="12"/>
      <c r="NCQ269" s="12"/>
      <c r="NCR269" s="12"/>
      <c r="NCS269" s="12"/>
      <c r="NCT269" s="12"/>
      <c r="NCU269" s="12"/>
      <c r="NCV269" s="12"/>
      <c r="NCW269" s="12"/>
      <c r="NCX269" s="12"/>
      <c r="NCY269" s="12"/>
      <c r="NCZ269" s="12"/>
      <c r="NDA269" s="12"/>
      <c r="NDB269" s="12"/>
      <c r="NDC269" s="12"/>
      <c r="NDD269" s="12"/>
      <c r="NDE269" s="12"/>
      <c r="NDF269" s="12"/>
      <c r="NDG269" s="12"/>
      <c r="NDH269" s="12"/>
      <c r="NDI269" s="12"/>
      <c r="NDJ269" s="12"/>
      <c r="NDK269" s="12"/>
      <c r="NDL269" s="12"/>
      <c r="NDM269" s="12"/>
      <c r="NDN269" s="12"/>
      <c r="NDO269" s="12"/>
      <c r="NDP269" s="12"/>
      <c r="NDQ269" s="12"/>
      <c r="NDR269" s="12"/>
      <c r="NDS269" s="12"/>
      <c r="NDT269" s="12"/>
      <c r="NDU269" s="12"/>
      <c r="NDV269" s="12"/>
      <c r="NDW269" s="12"/>
      <c r="NDX269" s="12"/>
      <c r="NDY269" s="12"/>
      <c r="NDZ269" s="12"/>
      <c r="NEA269" s="12"/>
      <c r="NEB269" s="12"/>
      <c r="NEC269" s="12"/>
      <c r="NED269" s="12"/>
      <c r="NEE269" s="12"/>
      <c r="NEF269" s="12"/>
      <c r="NEG269" s="12"/>
      <c r="NEH269" s="12"/>
      <c r="NEI269" s="12"/>
      <c r="NEJ269" s="12"/>
      <c r="NEK269" s="12"/>
      <c r="NEL269" s="12"/>
      <c r="NEM269" s="12"/>
      <c r="NEN269" s="12"/>
      <c r="NEO269" s="12"/>
      <c r="NEP269" s="12"/>
      <c r="NEQ269" s="12"/>
      <c r="NER269" s="12"/>
      <c r="NES269" s="12"/>
      <c r="NET269" s="12"/>
      <c r="NEU269" s="12"/>
      <c r="NEV269" s="12"/>
      <c r="NEW269" s="12"/>
      <c r="NEX269" s="12"/>
      <c r="NEY269" s="12"/>
      <c r="NEZ269" s="12"/>
      <c r="NFA269" s="12"/>
      <c r="NFB269" s="12"/>
      <c r="NFC269" s="12"/>
      <c r="NFD269" s="12"/>
      <c r="NFE269" s="12"/>
      <c r="NFF269" s="12"/>
      <c r="NFG269" s="12"/>
      <c r="NFH269" s="12"/>
      <c r="NFI269" s="12"/>
      <c r="NFJ269" s="12"/>
      <c r="NFK269" s="12"/>
      <c r="NFL269" s="12"/>
      <c r="NFM269" s="12"/>
      <c r="NFN269" s="12"/>
      <c r="NFO269" s="12"/>
      <c r="NFP269" s="12"/>
      <c r="NFQ269" s="12"/>
      <c r="NFR269" s="12"/>
      <c r="NFS269" s="12"/>
      <c r="NFT269" s="12"/>
      <c r="NFU269" s="12"/>
      <c r="NFV269" s="12"/>
      <c r="NFW269" s="12"/>
      <c r="NFX269" s="12"/>
      <c r="NFY269" s="12"/>
      <c r="NFZ269" s="12"/>
      <c r="NGA269" s="12"/>
      <c r="NGB269" s="12"/>
      <c r="NGC269" s="12"/>
      <c r="NGD269" s="12"/>
      <c r="NGE269" s="12"/>
      <c r="NGF269" s="12"/>
      <c r="NGG269" s="12"/>
      <c r="NGH269" s="12"/>
      <c r="NGI269" s="12"/>
      <c r="NGJ269" s="12"/>
      <c r="NGK269" s="12"/>
      <c r="NGL269" s="12"/>
      <c r="NGM269" s="12"/>
      <c r="NGN269" s="12"/>
      <c r="NGO269" s="12"/>
      <c r="NGP269" s="12"/>
      <c r="NGQ269" s="12"/>
      <c r="NGR269" s="12"/>
      <c r="NGS269" s="12"/>
      <c r="NGT269" s="12"/>
      <c r="NGU269" s="12"/>
      <c r="NGV269" s="12"/>
      <c r="NGW269" s="12"/>
      <c r="NGX269" s="12"/>
      <c r="NGY269" s="12"/>
      <c r="NGZ269" s="12"/>
      <c r="NHA269" s="12"/>
      <c r="NHB269" s="12"/>
      <c r="NHC269" s="12"/>
      <c r="NHD269" s="12"/>
      <c r="NHE269" s="12"/>
      <c r="NHF269" s="12"/>
      <c r="NHG269" s="12"/>
      <c r="NHH269" s="12"/>
      <c r="NHI269" s="12"/>
      <c r="NHJ269" s="12"/>
      <c r="NHK269" s="12"/>
      <c r="NHL269" s="12"/>
      <c r="NHM269" s="12"/>
      <c r="NHN269" s="12"/>
      <c r="NHO269" s="12"/>
      <c r="NHP269" s="12"/>
      <c r="NHQ269" s="12"/>
      <c r="NHR269" s="12"/>
      <c r="NHS269" s="12"/>
      <c r="NHT269" s="12"/>
      <c r="NHU269" s="12"/>
      <c r="NHV269" s="12"/>
      <c r="NHW269" s="12"/>
      <c r="NHX269" s="12"/>
      <c r="NHY269" s="12"/>
      <c r="NHZ269" s="12"/>
      <c r="NIA269" s="12"/>
      <c r="NIB269" s="12"/>
      <c r="NIC269" s="12"/>
      <c r="NID269" s="12"/>
      <c r="NIE269" s="12"/>
      <c r="NIF269" s="12"/>
      <c r="NIG269" s="12"/>
      <c r="NIH269" s="12"/>
      <c r="NII269" s="12"/>
      <c r="NIJ269" s="12"/>
      <c r="NIK269" s="12"/>
      <c r="NIL269" s="12"/>
      <c r="NIM269" s="12"/>
      <c r="NIN269" s="12"/>
      <c r="NIO269" s="12"/>
      <c r="NIP269" s="12"/>
      <c r="NIQ269" s="12"/>
      <c r="NIR269" s="12"/>
      <c r="NIS269" s="12"/>
      <c r="NIT269" s="12"/>
      <c r="NIU269" s="12"/>
      <c r="NIV269" s="12"/>
      <c r="NIW269" s="12"/>
      <c r="NIX269" s="12"/>
      <c r="NIY269" s="12"/>
      <c r="NIZ269" s="12"/>
      <c r="NJA269" s="12"/>
      <c r="NJB269" s="12"/>
      <c r="NJC269" s="12"/>
      <c r="NJD269" s="12"/>
      <c r="NJE269" s="12"/>
      <c r="NJF269" s="12"/>
      <c r="NJG269" s="12"/>
      <c r="NJH269" s="12"/>
      <c r="NJI269" s="12"/>
      <c r="NJJ269" s="12"/>
      <c r="NJK269" s="12"/>
      <c r="NJL269" s="12"/>
      <c r="NJM269" s="12"/>
      <c r="NJN269" s="12"/>
      <c r="NJO269" s="12"/>
      <c r="NJP269" s="12"/>
      <c r="NJQ269" s="12"/>
      <c r="NJR269" s="12"/>
      <c r="NJS269" s="12"/>
      <c r="NJT269" s="12"/>
      <c r="NJU269" s="12"/>
      <c r="NJV269" s="12"/>
      <c r="NJW269" s="12"/>
      <c r="NJX269" s="12"/>
      <c r="NJY269" s="12"/>
      <c r="NJZ269" s="12"/>
      <c r="NKA269" s="12"/>
      <c r="NKB269" s="12"/>
      <c r="NKC269" s="12"/>
      <c r="NKD269" s="12"/>
      <c r="NKE269" s="12"/>
      <c r="NKF269" s="12"/>
      <c r="NKG269" s="12"/>
      <c r="NKH269" s="12"/>
      <c r="NKI269" s="12"/>
      <c r="NKJ269" s="12"/>
      <c r="NKK269" s="12"/>
      <c r="NKL269" s="12"/>
      <c r="NKM269" s="12"/>
      <c r="NKN269" s="12"/>
      <c r="NKO269" s="12"/>
      <c r="NKP269" s="12"/>
      <c r="NKQ269" s="12"/>
      <c r="NKR269" s="12"/>
      <c r="NKS269" s="12"/>
      <c r="NKT269" s="12"/>
      <c r="NKU269" s="12"/>
      <c r="NKV269" s="12"/>
      <c r="NKW269" s="12"/>
      <c r="NKX269" s="12"/>
      <c r="NKY269" s="12"/>
      <c r="NKZ269" s="12"/>
      <c r="NLA269" s="12"/>
      <c r="NLB269" s="12"/>
      <c r="NLC269" s="12"/>
      <c r="NLD269" s="12"/>
      <c r="NLE269" s="12"/>
      <c r="NLF269" s="12"/>
      <c r="NLG269" s="12"/>
      <c r="NLH269" s="12"/>
      <c r="NLI269" s="12"/>
      <c r="NLJ269" s="12"/>
      <c r="NLK269" s="12"/>
      <c r="NLL269" s="12"/>
      <c r="NLM269" s="12"/>
      <c r="NLN269" s="12"/>
      <c r="NLO269" s="12"/>
      <c r="NLP269" s="12"/>
      <c r="NLQ269" s="12"/>
      <c r="NLR269" s="12"/>
      <c r="NLS269" s="12"/>
      <c r="NLT269" s="12"/>
      <c r="NLU269" s="12"/>
      <c r="NLV269" s="12"/>
      <c r="NLW269" s="12"/>
      <c r="NLX269" s="12"/>
      <c r="NLY269" s="12"/>
      <c r="NLZ269" s="12"/>
      <c r="NMA269" s="12"/>
      <c r="NMB269" s="12"/>
      <c r="NMC269" s="12"/>
      <c r="NMD269" s="12"/>
      <c r="NME269" s="12"/>
      <c r="NMF269" s="12"/>
      <c r="NMG269" s="12"/>
      <c r="NMH269" s="12"/>
      <c r="NMI269" s="12"/>
      <c r="NMJ269" s="12"/>
      <c r="NMK269" s="12"/>
      <c r="NML269" s="12"/>
      <c r="NMM269" s="12"/>
      <c r="NMN269" s="12"/>
      <c r="NMO269" s="12"/>
      <c r="NMP269" s="12"/>
      <c r="NMQ269" s="12"/>
      <c r="NMR269" s="12"/>
      <c r="NMS269" s="12"/>
      <c r="NMT269" s="12"/>
      <c r="NMU269" s="12"/>
      <c r="NMV269" s="12"/>
      <c r="NMW269" s="12"/>
      <c r="NMX269" s="12"/>
      <c r="NMY269" s="12"/>
      <c r="NMZ269" s="12"/>
      <c r="NNA269" s="12"/>
      <c r="NNB269" s="12"/>
      <c r="NNC269" s="12"/>
      <c r="NND269" s="12"/>
      <c r="NNE269" s="12"/>
      <c r="NNF269" s="12"/>
      <c r="NNG269" s="12"/>
      <c r="NNH269" s="12"/>
      <c r="NNI269" s="12"/>
      <c r="NNJ269" s="12"/>
      <c r="NNK269" s="12"/>
      <c r="NNL269" s="12"/>
      <c r="NNM269" s="12"/>
      <c r="NNN269" s="12"/>
      <c r="NNO269" s="12"/>
      <c r="NNP269" s="12"/>
      <c r="NNQ269" s="12"/>
      <c r="NNR269" s="12"/>
      <c r="NNS269" s="12"/>
      <c r="NNT269" s="12"/>
      <c r="NNU269" s="12"/>
      <c r="NNV269" s="12"/>
      <c r="NNW269" s="12"/>
      <c r="NNX269" s="12"/>
      <c r="NNY269" s="12"/>
      <c r="NNZ269" s="12"/>
      <c r="NOA269" s="12"/>
      <c r="NOB269" s="12"/>
      <c r="NOC269" s="12"/>
      <c r="NOD269" s="12"/>
      <c r="NOE269" s="12"/>
      <c r="NOF269" s="12"/>
      <c r="NOG269" s="12"/>
      <c r="NOH269" s="12"/>
      <c r="NOI269" s="12"/>
      <c r="NOJ269" s="12"/>
      <c r="NOK269" s="12"/>
      <c r="NOL269" s="12"/>
      <c r="NOM269" s="12"/>
      <c r="NON269" s="12"/>
      <c r="NOO269" s="12"/>
      <c r="NOP269" s="12"/>
      <c r="NOQ269" s="12"/>
      <c r="NOR269" s="12"/>
      <c r="NOS269" s="12"/>
      <c r="NOT269" s="12"/>
      <c r="NOU269" s="12"/>
      <c r="NOV269" s="12"/>
      <c r="NOW269" s="12"/>
      <c r="NOX269" s="12"/>
      <c r="NOY269" s="12"/>
      <c r="NOZ269" s="12"/>
      <c r="NPA269" s="12"/>
      <c r="NPB269" s="12"/>
      <c r="NPC269" s="12"/>
      <c r="NPD269" s="12"/>
      <c r="NPE269" s="12"/>
      <c r="NPF269" s="12"/>
      <c r="NPG269" s="12"/>
      <c r="NPH269" s="12"/>
      <c r="NPI269" s="12"/>
      <c r="NPJ269" s="12"/>
      <c r="NPK269" s="12"/>
      <c r="NPL269" s="12"/>
      <c r="NPM269" s="12"/>
      <c r="NPN269" s="12"/>
      <c r="NPO269" s="12"/>
      <c r="NPP269" s="12"/>
      <c r="NPQ269" s="12"/>
      <c r="NPR269" s="12"/>
      <c r="NPS269" s="12"/>
      <c r="NPT269" s="12"/>
      <c r="NPU269" s="12"/>
      <c r="NPV269" s="12"/>
      <c r="NPW269" s="12"/>
      <c r="NPX269" s="12"/>
      <c r="NPY269" s="12"/>
      <c r="NPZ269" s="12"/>
      <c r="NQA269" s="12"/>
      <c r="NQB269" s="12"/>
      <c r="NQC269" s="12"/>
      <c r="NQD269" s="12"/>
      <c r="NQE269" s="12"/>
      <c r="NQF269" s="12"/>
      <c r="NQG269" s="12"/>
      <c r="NQH269" s="12"/>
      <c r="NQI269" s="12"/>
      <c r="NQJ269" s="12"/>
      <c r="NQK269" s="12"/>
      <c r="NQL269" s="12"/>
      <c r="NQM269" s="12"/>
      <c r="NQN269" s="12"/>
      <c r="NQO269" s="12"/>
      <c r="NQP269" s="12"/>
      <c r="NQQ269" s="12"/>
      <c r="NQR269" s="12"/>
      <c r="NQS269" s="12"/>
      <c r="NQT269" s="12"/>
      <c r="NQU269" s="12"/>
      <c r="NQV269" s="12"/>
      <c r="NQW269" s="12"/>
      <c r="NQX269" s="12"/>
      <c r="NQY269" s="12"/>
      <c r="NQZ269" s="12"/>
      <c r="NRA269" s="12"/>
      <c r="NRB269" s="12"/>
      <c r="NRC269" s="12"/>
      <c r="NRD269" s="12"/>
      <c r="NRE269" s="12"/>
      <c r="NRF269" s="12"/>
      <c r="NRG269" s="12"/>
      <c r="NRH269" s="12"/>
      <c r="NRI269" s="12"/>
      <c r="NRJ269" s="12"/>
      <c r="NRK269" s="12"/>
      <c r="NRL269" s="12"/>
      <c r="NRM269" s="12"/>
      <c r="NRN269" s="12"/>
      <c r="NRO269" s="12"/>
      <c r="NRP269" s="12"/>
      <c r="NRQ269" s="12"/>
      <c r="NRR269" s="12"/>
      <c r="NRS269" s="12"/>
      <c r="NRT269" s="12"/>
      <c r="NRU269" s="12"/>
      <c r="NRV269" s="12"/>
      <c r="NRW269" s="12"/>
      <c r="NRX269" s="12"/>
      <c r="NRY269" s="12"/>
      <c r="NRZ269" s="12"/>
      <c r="NSA269" s="12"/>
      <c r="NSB269" s="12"/>
      <c r="NSC269" s="12"/>
      <c r="NSD269" s="12"/>
      <c r="NSE269" s="12"/>
      <c r="NSF269" s="12"/>
      <c r="NSG269" s="12"/>
      <c r="NSH269" s="12"/>
      <c r="NSI269" s="12"/>
      <c r="NSJ269" s="12"/>
      <c r="NSK269" s="12"/>
      <c r="NSL269" s="12"/>
      <c r="NSM269" s="12"/>
      <c r="NSN269" s="12"/>
      <c r="NSO269" s="12"/>
      <c r="NSP269" s="12"/>
      <c r="NSQ269" s="12"/>
      <c r="NSR269" s="12"/>
      <c r="NSS269" s="12"/>
      <c r="NST269" s="12"/>
      <c r="NSU269" s="12"/>
      <c r="NSV269" s="12"/>
      <c r="NSW269" s="12"/>
      <c r="NSX269" s="12"/>
      <c r="NSY269" s="12"/>
      <c r="NSZ269" s="12"/>
      <c r="NTA269" s="12"/>
      <c r="NTB269" s="12"/>
      <c r="NTC269" s="12"/>
      <c r="NTD269" s="12"/>
      <c r="NTE269" s="12"/>
      <c r="NTF269" s="12"/>
      <c r="NTG269" s="12"/>
      <c r="NTH269" s="12"/>
      <c r="NTI269" s="12"/>
      <c r="NTJ269" s="12"/>
      <c r="NTK269" s="12"/>
      <c r="NTL269" s="12"/>
      <c r="NTM269" s="12"/>
      <c r="NTN269" s="12"/>
      <c r="NTO269" s="12"/>
      <c r="NTP269" s="12"/>
      <c r="NTQ269" s="12"/>
      <c r="NTR269" s="12"/>
      <c r="NTS269" s="12"/>
      <c r="NTT269" s="12"/>
      <c r="NTU269" s="12"/>
      <c r="NTV269" s="12"/>
      <c r="NTW269" s="12"/>
      <c r="NTX269" s="12"/>
      <c r="NTY269" s="12"/>
      <c r="NTZ269" s="12"/>
      <c r="NUA269" s="12"/>
      <c r="NUB269" s="12"/>
      <c r="NUC269" s="12"/>
      <c r="NUD269" s="12"/>
      <c r="NUE269" s="12"/>
      <c r="NUF269" s="12"/>
      <c r="NUG269" s="12"/>
      <c r="NUH269" s="12"/>
      <c r="NUI269" s="12"/>
      <c r="NUJ269" s="12"/>
      <c r="NUK269" s="12"/>
      <c r="NUL269" s="12"/>
      <c r="NUM269" s="12"/>
      <c r="NUN269" s="12"/>
      <c r="NUO269" s="12"/>
      <c r="NUP269" s="12"/>
      <c r="NUQ269" s="12"/>
      <c r="NUR269" s="12"/>
      <c r="NUS269" s="12"/>
      <c r="NUT269" s="12"/>
      <c r="NUU269" s="12"/>
      <c r="NUV269" s="12"/>
      <c r="NUW269" s="12"/>
      <c r="NUX269" s="12"/>
      <c r="NUY269" s="12"/>
      <c r="NUZ269" s="12"/>
      <c r="NVA269" s="12"/>
      <c r="NVB269" s="12"/>
      <c r="NVC269" s="12"/>
      <c r="NVD269" s="12"/>
      <c r="NVE269" s="12"/>
      <c r="NVF269" s="12"/>
      <c r="NVG269" s="12"/>
      <c r="NVH269" s="12"/>
      <c r="NVI269" s="12"/>
      <c r="NVJ269" s="12"/>
      <c r="NVK269" s="12"/>
      <c r="NVL269" s="12"/>
      <c r="NVM269" s="12"/>
      <c r="NVN269" s="12"/>
      <c r="NVO269" s="12"/>
      <c r="NVP269" s="12"/>
      <c r="NVQ269" s="12"/>
      <c r="NVR269" s="12"/>
      <c r="NVS269" s="12"/>
      <c r="NVT269" s="12"/>
      <c r="NVU269" s="12"/>
      <c r="NVV269" s="12"/>
      <c r="NVW269" s="12"/>
      <c r="NVX269" s="12"/>
      <c r="NVY269" s="12"/>
      <c r="NVZ269" s="12"/>
      <c r="NWA269" s="12"/>
      <c r="NWB269" s="12"/>
      <c r="NWC269" s="12"/>
      <c r="NWD269" s="12"/>
      <c r="NWE269" s="12"/>
      <c r="NWF269" s="12"/>
      <c r="NWG269" s="12"/>
      <c r="NWH269" s="12"/>
      <c r="NWI269" s="12"/>
      <c r="NWJ269" s="12"/>
      <c r="NWK269" s="12"/>
      <c r="NWL269" s="12"/>
      <c r="NWM269" s="12"/>
      <c r="NWN269" s="12"/>
      <c r="NWO269" s="12"/>
      <c r="NWP269" s="12"/>
      <c r="NWQ269" s="12"/>
      <c r="NWR269" s="12"/>
      <c r="NWS269" s="12"/>
      <c r="NWT269" s="12"/>
      <c r="NWU269" s="12"/>
      <c r="NWV269" s="12"/>
      <c r="NWW269" s="12"/>
      <c r="NWX269" s="12"/>
      <c r="NWY269" s="12"/>
      <c r="NWZ269" s="12"/>
      <c r="NXA269" s="12"/>
      <c r="NXB269" s="12"/>
      <c r="NXC269" s="12"/>
      <c r="NXD269" s="12"/>
      <c r="NXE269" s="12"/>
      <c r="NXF269" s="12"/>
      <c r="NXG269" s="12"/>
      <c r="NXH269" s="12"/>
      <c r="NXI269" s="12"/>
      <c r="NXJ269" s="12"/>
      <c r="NXK269" s="12"/>
      <c r="NXL269" s="12"/>
      <c r="NXM269" s="12"/>
      <c r="NXN269" s="12"/>
      <c r="NXO269" s="12"/>
      <c r="NXP269" s="12"/>
      <c r="NXQ269" s="12"/>
      <c r="NXR269" s="12"/>
      <c r="NXS269" s="12"/>
      <c r="NXT269" s="12"/>
      <c r="NXU269" s="12"/>
      <c r="NXV269" s="12"/>
      <c r="NXW269" s="12"/>
      <c r="NXX269" s="12"/>
      <c r="NXY269" s="12"/>
      <c r="NXZ269" s="12"/>
      <c r="NYA269" s="12"/>
      <c r="NYB269" s="12"/>
      <c r="NYC269" s="12"/>
      <c r="NYD269" s="12"/>
      <c r="NYE269" s="12"/>
      <c r="NYF269" s="12"/>
      <c r="NYG269" s="12"/>
      <c r="NYH269" s="12"/>
      <c r="NYI269" s="12"/>
      <c r="NYJ269" s="12"/>
      <c r="NYK269" s="12"/>
      <c r="NYL269" s="12"/>
      <c r="NYM269" s="12"/>
      <c r="NYN269" s="12"/>
      <c r="NYO269" s="12"/>
      <c r="NYP269" s="12"/>
      <c r="NYQ269" s="12"/>
      <c r="NYR269" s="12"/>
      <c r="NYS269" s="12"/>
      <c r="NYT269" s="12"/>
      <c r="NYU269" s="12"/>
      <c r="NYV269" s="12"/>
      <c r="NYW269" s="12"/>
      <c r="NYX269" s="12"/>
      <c r="NYY269" s="12"/>
      <c r="NYZ269" s="12"/>
      <c r="NZA269" s="12"/>
      <c r="NZB269" s="12"/>
      <c r="NZC269" s="12"/>
      <c r="NZD269" s="12"/>
      <c r="NZE269" s="12"/>
      <c r="NZF269" s="12"/>
      <c r="NZG269" s="12"/>
      <c r="NZH269" s="12"/>
      <c r="NZI269" s="12"/>
      <c r="NZJ269" s="12"/>
      <c r="NZK269" s="12"/>
      <c r="NZL269" s="12"/>
      <c r="NZM269" s="12"/>
      <c r="NZN269" s="12"/>
      <c r="NZO269" s="12"/>
      <c r="NZP269" s="12"/>
      <c r="NZQ269" s="12"/>
      <c r="NZR269" s="12"/>
      <c r="NZS269" s="12"/>
      <c r="NZT269" s="12"/>
      <c r="NZU269" s="12"/>
      <c r="NZV269" s="12"/>
      <c r="NZW269" s="12"/>
      <c r="NZX269" s="12"/>
      <c r="NZY269" s="12"/>
      <c r="NZZ269" s="12"/>
      <c r="OAA269" s="12"/>
      <c r="OAB269" s="12"/>
      <c r="OAC269" s="12"/>
      <c r="OAD269" s="12"/>
      <c r="OAE269" s="12"/>
      <c r="OAF269" s="12"/>
      <c r="OAG269" s="12"/>
      <c r="OAH269" s="12"/>
      <c r="OAI269" s="12"/>
      <c r="OAJ269" s="12"/>
      <c r="OAK269" s="12"/>
      <c r="OAL269" s="12"/>
      <c r="OAM269" s="12"/>
      <c r="OAN269" s="12"/>
      <c r="OAO269" s="12"/>
      <c r="OAP269" s="12"/>
      <c r="OAQ269" s="12"/>
      <c r="OAR269" s="12"/>
      <c r="OAS269" s="12"/>
      <c r="OAT269" s="12"/>
      <c r="OAU269" s="12"/>
      <c r="OAV269" s="12"/>
      <c r="OAW269" s="12"/>
      <c r="OAX269" s="12"/>
      <c r="OAY269" s="12"/>
      <c r="OAZ269" s="12"/>
      <c r="OBA269" s="12"/>
      <c r="OBB269" s="12"/>
      <c r="OBC269" s="12"/>
      <c r="OBD269" s="12"/>
      <c r="OBE269" s="12"/>
      <c r="OBF269" s="12"/>
      <c r="OBG269" s="12"/>
      <c r="OBH269" s="12"/>
      <c r="OBI269" s="12"/>
      <c r="OBJ269" s="12"/>
      <c r="OBK269" s="12"/>
      <c r="OBL269" s="12"/>
      <c r="OBM269" s="12"/>
      <c r="OBN269" s="12"/>
      <c r="OBO269" s="12"/>
      <c r="OBP269" s="12"/>
      <c r="OBQ269" s="12"/>
      <c r="OBR269" s="12"/>
      <c r="OBS269" s="12"/>
      <c r="OBT269" s="12"/>
      <c r="OBU269" s="12"/>
      <c r="OBV269" s="12"/>
      <c r="OBW269" s="12"/>
      <c r="OBX269" s="12"/>
      <c r="OBY269" s="12"/>
      <c r="OBZ269" s="12"/>
      <c r="OCA269" s="12"/>
      <c r="OCB269" s="12"/>
      <c r="OCC269" s="12"/>
      <c r="OCD269" s="12"/>
      <c r="OCE269" s="12"/>
      <c r="OCF269" s="12"/>
      <c r="OCG269" s="12"/>
      <c r="OCH269" s="12"/>
      <c r="OCI269" s="12"/>
      <c r="OCJ269" s="12"/>
      <c r="OCK269" s="12"/>
      <c r="OCL269" s="12"/>
      <c r="OCM269" s="12"/>
      <c r="OCN269" s="12"/>
      <c r="OCO269" s="12"/>
      <c r="OCP269" s="12"/>
      <c r="OCQ269" s="12"/>
      <c r="OCR269" s="12"/>
      <c r="OCS269" s="12"/>
      <c r="OCT269" s="12"/>
      <c r="OCU269" s="12"/>
      <c r="OCV269" s="12"/>
      <c r="OCW269" s="12"/>
      <c r="OCX269" s="12"/>
      <c r="OCY269" s="12"/>
      <c r="OCZ269" s="12"/>
      <c r="ODA269" s="12"/>
      <c r="ODB269" s="12"/>
      <c r="ODC269" s="12"/>
      <c r="ODD269" s="12"/>
      <c r="ODE269" s="12"/>
      <c r="ODF269" s="12"/>
      <c r="ODG269" s="12"/>
      <c r="ODH269" s="12"/>
      <c r="ODI269" s="12"/>
      <c r="ODJ269" s="12"/>
      <c r="ODK269" s="12"/>
      <c r="ODL269" s="12"/>
      <c r="ODM269" s="12"/>
      <c r="ODN269" s="12"/>
      <c r="ODO269" s="12"/>
      <c r="ODP269" s="12"/>
      <c r="ODQ269" s="12"/>
      <c r="ODR269" s="12"/>
      <c r="ODS269" s="12"/>
      <c r="ODT269" s="12"/>
      <c r="ODU269" s="12"/>
      <c r="ODV269" s="12"/>
      <c r="ODW269" s="12"/>
      <c r="ODX269" s="12"/>
      <c r="ODY269" s="12"/>
      <c r="ODZ269" s="12"/>
      <c r="OEA269" s="12"/>
      <c r="OEB269" s="12"/>
      <c r="OEC269" s="12"/>
      <c r="OED269" s="12"/>
      <c r="OEE269" s="12"/>
      <c r="OEF269" s="12"/>
      <c r="OEG269" s="12"/>
      <c r="OEH269" s="12"/>
      <c r="OEI269" s="12"/>
      <c r="OEJ269" s="12"/>
      <c r="OEK269" s="12"/>
      <c r="OEL269" s="12"/>
      <c r="OEM269" s="12"/>
      <c r="OEN269" s="12"/>
      <c r="OEO269" s="12"/>
      <c r="OEP269" s="12"/>
      <c r="OEQ269" s="12"/>
      <c r="OER269" s="12"/>
      <c r="OES269" s="12"/>
      <c r="OET269" s="12"/>
      <c r="OEU269" s="12"/>
      <c r="OEV269" s="12"/>
      <c r="OEW269" s="12"/>
      <c r="OEX269" s="12"/>
      <c r="OEY269" s="12"/>
      <c r="OEZ269" s="12"/>
      <c r="OFA269" s="12"/>
      <c r="OFB269" s="12"/>
      <c r="OFC269" s="12"/>
      <c r="OFD269" s="12"/>
      <c r="OFE269" s="12"/>
      <c r="OFF269" s="12"/>
      <c r="OFG269" s="12"/>
      <c r="OFH269" s="12"/>
      <c r="OFI269" s="12"/>
      <c r="OFJ269" s="12"/>
      <c r="OFK269" s="12"/>
      <c r="OFL269" s="12"/>
      <c r="OFM269" s="12"/>
      <c r="OFN269" s="12"/>
      <c r="OFO269" s="12"/>
      <c r="OFP269" s="12"/>
      <c r="OFQ269" s="12"/>
      <c r="OFR269" s="12"/>
      <c r="OFS269" s="12"/>
      <c r="OFT269" s="12"/>
      <c r="OFU269" s="12"/>
      <c r="OFV269" s="12"/>
      <c r="OFW269" s="12"/>
      <c r="OFX269" s="12"/>
      <c r="OFY269" s="12"/>
      <c r="OFZ269" s="12"/>
      <c r="OGA269" s="12"/>
      <c r="OGB269" s="12"/>
      <c r="OGC269" s="12"/>
      <c r="OGD269" s="12"/>
      <c r="OGE269" s="12"/>
      <c r="OGF269" s="12"/>
      <c r="OGG269" s="12"/>
      <c r="OGH269" s="12"/>
      <c r="OGI269" s="12"/>
      <c r="OGJ269" s="12"/>
      <c r="OGK269" s="12"/>
      <c r="OGL269" s="12"/>
      <c r="OGM269" s="12"/>
      <c r="OGN269" s="12"/>
      <c r="OGO269" s="12"/>
      <c r="OGP269" s="12"/>
      <c r="OGQ269" s="12"/>
      <c r="OGR269" s="12"/>
      <c r="OGS269" s="12"/>
      <c r="OGT269" s="12"/>
      <c r="OGU269" s="12"/>
      <c r="OGV269" s="12"/>
      <c r="OGW269" s="12"/>
      <c r="OGX269" s="12"/>
      <c r="OGY269" s="12"/>
      <c r="OGZ269" s="12"/>
      <c r="OHA269" s="12"/>
      <c r="OHB269" s="12"/>
      <c r="OHC269" s="12"/>
      <c r="OHD269" s="12"/>
      <c r="OHE269" s="12"/>
      <c r="OHF269" s="12"/>
      <c r="OHG269" s="12"/>
      <c r="OHH269" s="12"/>
      <c r="OHI269" s="12"/>
      <c r="OHJ269" s="12"/>
      <c r="OHK269" s="12"/>
      <c r="OHL269" s="12"/>
      <c r="OHM269" s="12"/>
      <c r="OHN269" s="12"/>
      <c r="OHO269" s="12"/>
      <c r="OHP269" s="12"/>
      <c r="OHQ269" s="12"/>
      <c r="OHR269" s="12"/>
      <c r="OHS269" s="12"/>
      <c r="OHT269" s="12"/>
      <c r="OHU269" s="12"/>
      <c r="OHV269" s="12"/>
      <c r="OHW269" s="12"/>
      <c r="OHX269" s="12"/>
      <c r="OHY269" s="12"/>
      <c r="OHZ269" s="12"/>
      <c r="OIA269" s="12"/>
      <c r="OIB269" s="12"/>
      <c r="OIC269" s="12"/>
      <c r="OID269" s="12"/>
      <c r="OIE269" s="12"/>
      <c r="OIF269" s="12"/>
      <c r="OIG269" s="12"/>
      <c r="OIH269" s="12"/>
      <c r="OII269" s="12"/>
      <c r="OIJ269" s="12"/>
      <c r="OIK269" s="12"/>
      <c r="OIL269" s="12"/>
      <c r="OIM269" s="12"/>
      <c r="OIN269" s="12"/>
      <c r="OIO269" s="12"/>
      <c r="OIP269" s="12"/>
      <c r="OIQ269" s="12"/>
      <c r="OIR269" s="12"/>
      <c r="OIS269" s="12"/>
      <c r="OIT269" s="12"/>
      <c r="OIU269" s="12"/>
      <c r="OIV269" s="12"/>
      <c r="OIW269" s="12"/>
      <c r="OIX269" s="12"/>
      <c r="OIY269" s="12"/>
      <c r="OIZ269" s="12"/>
      <c r="OJA269" s="12"/>
      <c r="OJB269" s="12"/>
      <c r="OJC269" s="12"/>
      <c r="OJD269" s="12"/>
      <c r="OJE269" s="12"/>
      <c r="OJF269" s="12"/>
      <c r="OJG269" s="12"/>
      <c r="OJH269" s="12"/>
      <c r="OJI269" s="12"/>
      <c r="OJJ269" s="12"/>
      <c r="OJK269" s="12"/>
      <c r="OJL269" s="12"/>
      <c r="OJM269" s="12"/>
      <c r="OJN269" s="12"/>
      <c r="OJO269" s="12"/>
      <c r="OJP269" s="12"/>
      <c r="OJQ269" s="12"/>
      <c r="OJR269" s="12"/>
      <c r="OJS269" s="12"/>
      <c r="OJT269" s="12"/>
      <c r="OJU269" s="12"/>
      <c r="OJV269" s="12"/>
      <c r="OJW269" s="12"/>
      <c r="OJX269" s="12"/>
      <c r="OJY269" s="12"/>
      <c r="OJZ269" s="12"/>
      <c r="OKA269" s="12"/>
      <c r="OKB269" s="12"/>
      <c r="OKC269" s="12"/>
      <c r="OKD269" s="12"/>
      <c r="OKE269" s="12"/>
      <c r="OKF269" s="12"/>
      <c r="OKG269" s="12"/>
      <c r="OKH269" s="12"/>
      <c r="OKI269" s="12"/>
      <c r="OKJ269" s="12"/>
      <c r="OKK269" s="12"/>
      <c r="OKL269" s="12"/>
      <c r="OKM269" s="12"/>
      <c r="OKN269" s="12"/>
      <c r="OKO269" s="12"/>
      <c r="OKP269" s="12"/>
      <c r="OKQ269" s="12"/>
      <c r="OKR269" s="12"/>
      <c r="OKS269" s="12"/>
      <c r="OKT269" s="12"/>
      <c r="OKU269" s="12"/>
      <c r="OKV269" s="12"/>
      <c r="OKW269" s="12"/>
      <c r="OKX269" s="12"/>
      <c r="OKY269" s="12"/>
      <c r="OKZ269" s="12"/>
      <c r="OLA269" s="12"/>
      <c r="OLB269" s="12"/>
      <c r="OLC269" s="12"/>
      <c r="OLD269" s="12"/>
      <c r="OLE269" s="12"/>
      <c r="OLF269" s="12"/>
      <c r="OLG269" s="12"/>
      <c r="OLH269" s="12"/>
      <c r="OLI269" s="12"/>
      <c r="OLJ269" s="12"/>
      <c r="OLK269" s="12"/>
      <c r="OLL269" s="12"/>
      <c r="OLM269" s="12"/>
      <c r="OLN269" s="12"/>
      <c r="OLO269" s="12"/>
      <c r="OLP269" s="12"/>
      <c r="OLQ269" s="12"/>
      <c r="OLR269" s="12"/>
      <c r="OLS269" s="12"/>
      <c r="OLT269" s="12"/>
      <c r="OLU269" s="12"/>
      <c r="OLV269" s="12"/>
      <c r="OLW269" s="12"/>
      <c r="OLX269" s="12"/>
      <c r="OLY269" s="12"/>
      <c r="OLZ269" s="12"/>
      <c r="OMA269" s="12"/>
      <c r="OMB269" s="12"/>
      <c r="OMC269" s="12"/>
      <c r="OMD269" s="12"/>
      <c r="OME269" s="12"/>
      <c r="OMF269" s="12"/>
      <c r="OMG269" s="12"/>
      <c r="OMH269" s="12"/>
      <c r="OMI269" s="12"/>
      <c r="OMJ269" s="12"/>
      <c r="OMK269" s="12"/>
      <c r="OML269" s="12"/>
      <c r="OMM269" s="12"/>
      <c r="OMN269" s="12"/>
      <c r="OMO269" s="12"/>
      <c r="OMP269" s="12"/>
      <c r="OMQ269" s="12"/>
      <c r="OMR269" s="12"/>
      <c r="OMS269" s="12"/>
      <c r="OMT269" s="12"/>
      <c r="OMU269" s="12"/>
      <c r="OMV269" s="12"/>
      <c r="OMW269" s="12"/>
      <c r="OMX269" s="12"/>
      <c r="OMY269" s="12"/>
      <c r="OMZ269" s="12"/>
      <c r="ONA269" s="12"/>
      <c r="ONB269" s="12"/>
      <c r="ONC269" s="12"/>
      <c r="OND269" s="12"/>
      <c r="ONE269" s="12"/>
      <c r="ONF269" s="12"/>
      <c r="ONG269" s="12"/>
      <c r="ONH269" s="12"/>
      <c r="ONI269" s="12"/>
      <c r="ONJ269" s="12"/>
      <c r="ONK269" s="12"/>
      <c r="ONL269" s="12"/>
      <c r="ONM269" s="12"/>
      <c r="ONN269" s="12"/>
      <c r="ONO269" s="12"/>
      <c r="ONP269" s="12"/>
      <c r="ONQ269" s="12"/>
      <c r="ONR269" s="12"/>
      <c r="ONS269" s="12"/>
      <c r="ONT269" s="12"/>
      <c r="ONU269" s="12"/>
      <c r="ONV269" s="12"/>
      <c r="ONW269" s="12"/>
      <c r="ONX269" s="12"/>
      <c r="ONY269" s="12"/>
      <c r="ONZ269" s="12"/>
      <c r="OOA269" s="12"/>
      <c r="OOB269" s="12"/>
      <c r="OOC269" s="12"/>
      <c r="OOD269" s="12"/>
      <c r="OOE269" s="12"/>
      <c r="OOF269" s="12"/>
      <c r="OOG269" s="12"/>
      <c r="OOH269" s="12"/>
      <c r="OOI269" s="12"/>
      <c r="OOJ269" s="12"/>
      <c r="OOK269" s="12"/>
      <c r="OOL269" s="12"/>
      <c r="OOM269" s="12"/>
      <c r="OON269" s="12"/>
      <c r="OOO269" s="12"/>
      <c r="OOP269" s="12"/>
      <c r="OOQ269" s="12"/>
      <c r="OOR269" s="12"/>
      <c r="OOS269" s="12"/>
      <c r="OOT269" s="12"/>
      <c r="OOU269" s="12"/>
      <c r="OOV269" s="12"/>
      <c r="OOW269" s="12"/>
      <c r="OOX269" s="12"/>
      <c r="OOY269" s="12"/>
      <c r="OOZ269" s="12"/>
      <c r="OPA269" s="12"/>
      <c r="OPB269" s="12"/>
      <c r="OPC269" s="12"/>
      <c r="OPD269" s="12"/>
      <c r="OPE269" s="12"/>
      <c r="OPF269" s="12"/>
      <c r="OPG269" s="12"/>
      <c r="OPH269" s="12"/>
      <c r="OPI269" s="12"/>
      <c r="OPJ269" s="12"/>
      <c r="OPK269" s="12"/>
      <c r="OPL269" s="12"/>
      <c r="OPM269" s="12"/>
      <c r="OPN269" s="12"/>
      <c r="OPO269" s="12"/>
      <c r="OPP269" s="12"/>
      <c r="OPQ269" s="12"/>
      <c r="OPR269" s="12"/>
      <c r="OPS269" s="12"/>
      <c r="OPT269" s="12"/>
      <c r="OPU269" s="12"/>
      <c r="OPV269" s="12"/>
      <c r="OPW269" s="12"/>
      <c r="OPX269" s="12"/>
      <c r="OPY269" s="12"/>
      <c r="OPZ269" s="12"/>
      <c r="OQA269" s="12"/>
      <c r="OQB269" s="12"/>
      <c r="OQC269" s="12"/>
      <c r="OQD269" s="12"/>
      <c r="OQE269" s="12"/>
      <c r="OQF269" s="12"/>
      <c r="OQG269" s="12"/>
      <c r="OQH269" s="12"/>
      <c r="OQI269" s="12"/>
      <c r="OQJ269" s="12"/>
      <c r="OQK269" s="12"/>
      <c r="OQL269" s="12"/>
      <c r="OQM269" s="12"/>
      <c r="OQN269" s="12"/>
      <c r="OQO269" s="12"/>
      <c r="OQP269" s="12"/>
      <c r="OQQ269" s="12"/>
      <c r="OQR269" s="12"/>
      <c r="OQS269" s="12"/>
      <c r="OQT269" s="12"/>
      <c r="OQU269" s="12"/>
      <c r="OQV269" s="12"/>
      <c r="OQW269" s="12"/>
      <c r="OQX269" s="12"/>
      <c r="OQY269" s="12"/>
      <c r="OQZ269" s="12"/>
      <c r="ORA269" s="12"/>
      <c r="ORB269" s="12"/>
      <c r="ORC269" s="12"/>
      <c r="ORD269" s="12"/>
      <c r="ORE269" s="12"/>
      <c r="ORF269" s="12"/>
      <c r="ORG269" s="12"/>
      <c r="ORH269" s="12"/>
      <c r="ORI269" s="12"/>
      <c r="ORJ269" s="12"/>
      <c r="ORK269" s="12"/>
      <c r="ORL269" s="12"/>
      <c r="ORM269" s="12"/>
      <c r="ORN269" s="12"/>
      <c r="ORO269" s="12"/>
      <c r="ORP269" s="12"/>
      <c r="ORQ269" s="12"/>
      <c r="ORR269" s="12"/>
      <c r="ORS269" s="12"/>
      <c r="ORT269" s="12"/>
      <c r="ORU269" s="12"/>
      <c r="ORV269" s="12"/>
      <c r="ORW269" s="12"/>
      <c r="ORX269" s="12"/>
      <c r="ORY269" s="12"/>
      <c r="ORZ269" s="12"/>
      <c r="OSA269" s="12"/>
      <c r="OSB269" s="12"/>
      <c r="OSC269" s="12"/>
      <c r="OSD269" s="12"/>
      <c r="OSE269" s="12"/>
      <c r="OSF269" s="12"/>
      <c r="OSG269" s="12"/>
      <c r="OSH269" s="12"/>
      <c r="OSI269" s="12"/>
      <c r="OSJ269" s="12"/>
      <c r="OSK269" s="12"/>
      <c r="OSL269" s="12"/>
      <c r="OSM269" s="12"/>
      <c r="OSN269" s="12"/>
      <c r="OSO269" s="12"/>
      <c r="OSP269" s="12"/>
      <c r="OSQ269" s="12"/>
      <c r="OSR269" s="12"/>
      <c r="OSS269" s="12"/>
      <c r="OST269" s="12"/>
      <c r="OSU269" s="12"/>
      <c r="OSV269" s="12"/>
      <c r="OSW269" s="12"/>
      <c r="OSX269" s="12"/>
      <c r="OSY269" s="12"/>
      <c r="OSZ269" s="12"/>
      <c r="OTA269" s="12"/>
      <c r="OTB269" s="12"/>
      <c r="OTC269" s="12"/>
      <c r="OTD269" s="12"/>
      <c r="OTE269" s="12"/>
      <c r="OTF269" s="12"/>
      <c r="OTG269" s="12"/>
      <c r="OTH269" s="12"/>
      <c r="OTI269" s="12"/>
      <c r="OTJ269" s="12"/>
      <c r="OTK269" s="12"/>
      <c r="OTL269" s="12"/>
      <c r="OTM269" s="12"/>
      <c r="OTN269" s="12"/>
      <c r="OTO269" s="12"/>
      <c r="OTP269" s="12"/>
      <c r="OTQ269" s="12"/>
      <c r="OTR269" s="12"/>
      <c r="OTS269" s="12"/>
      <c r="OTT269" s="12"/>
      <c r="OTU269" s="12"/>
      <c r="OTV269" s="12"/>
      <c r="OTW269" s="12"/>
      <c r="OTX269" s="12"/>
      <c r="OTY269" s="12"/>
      <c r="OTZ269" s="12"/>
      <c r="OUA269" s="12"/>
      <c r="OUB269" s="12"/>
      <c r="OUC269" s="12"/>
      <c r="OUD269" s="12"/>
      <c r="OUE269" s="12"/>
      <c r="OUF269" s="12"/>
      <c r="OUG269" s="12"/>
      <c r="OUH269" s="12"/>
      <c r="OUI269" s="12"/>
      <c r="OUJ269" s="12"/>
      <c r="OUK269" s="12"/>
      <c r="OUL269" s="12"/>
      <c r="OUM269" s="12"/>
      <c r="OUN269" s="12"/>
      <c r="OUO269" s="12"/>
      <c r="OUP269" s="12"/>
      <c r="OUQ269" s="12"/>
      <c r="OUR269" s="12"/>
      <c r="OUS269" s="12"/>
      <c r="OUT269" s="12"/>
      <c r="OUU269" s="12"/>
      <c r="OUV269" s="12"/>
      <c r="OUW269" s="12"/>
      <c r="OUX269" s="12"/>
      <c r="OUY269" s="12"/>
      <c r="OUZ269" s="12"/>
      <c r="OVA269" s="12"/>
      <c r="OVB269" s="12"/>
      <c r="OVC269" s="12"/>
      <c r="OVD269" s="12"/>
      <c r="OVE269" s="12"/>
      <c r="OVF269" s="12"/>
      <c r="OVG269" s="12"/>
      <c r="OVH269" s="12"/>
      <c r="OVI269" s="12"/>
      <c r="OVJ269" s="12"/>
      <c r="OVK269" s="12"/>
      <c r="OVL269" s="12"/>
      <c r="OVM269" s="12"/>
      <c r="OVN269" s="12"/>
      <c r="OVO269" s="12"/>
      <c r="OVP269" s="12"/>
      <c r="OVQ269" s="12"/>
      <c r="OVR269" s="12"/>
      <c r="OVS269" s="12"/>
      <c r="OVT269" s="12"/>
      <c r="OVU269" s="12"/>
      <c r="OVV269" s="12"/>
      <c r="OVW269" s="12"/>
      <c r="OVX269" s="12"/>
      <c r="OVY269" s="12"/>
      <c r="OVZ269" s="12"/>
      <c r="OWA269" s="12"/>
      <c r="OWB269" s="12"/>
      <c r="OWC269" s="12"/>
      <c r="OWD269" s="12"/>
      <c r="OWE269" s="12"/>
      <c r="OWF269" s="12"/>
      <c r="OWG269" s="12"/>
      <c r="OWH269" s="12"/>
      <c r="OWI269" s="12"/>
      <c r="OWJ269" s="12"/>
      <c r="OWK269" s="12"/>
      <c r="OWL269" s="12"/>
      <c r="OWM269" s="12"/>
      <c r="OWN269" s="12"/>
      <c r="OWO269" s="12"/>
      <c r="OWP269" s="12"/>
      <c r="OWQ269" s="12"/>
      <c r="OWR269" s="12"/>
      <c r="OWS269" s="12"/>
      <c r="OWT269" s="12"/>
      <c r="OWU269" s="12"/>
      <c r="OWV269" s="12"/>
      <c r="OWW269" s="12"/>
      <c r="OWX269" s="12"/>
      <c r="OWY269" s="12"/>
      <c r="OWZ269" s="12"/>
      <c r="OXA269" s="12"/>
      <c r="OXB269" s="12"/>
      <c r="OXC269" s="12"/>
      <c r="OXD269" s="12"/>
      <c r="OXE269" s="12"/>
      <c r="OXF269" s="12"/>
      <c r="OXG269" s="12"/>
      <c r="OXH269" s="12"/>
      <c r="OXI269" s="12"/>
      <c r="OXJ269" s="12"/>
      <c r="OXK269" s="12"/>
      <c r="OXL269" s="12"/>
      <c r="OXM269" s="12"/>
      <c r="OXN269" s="12"/>
      <c r="OXO269" s="12"/>
      <c r="OXP269" s="12"/>
      <c r="OXQ269" s="12"/>
      <c r="OXR269" s="12"/>
      <c r="OXS269" s="12"/>
      <c r="OXT269" s="12"/>
      <c r="OXU269" s="12"/>
      <c r="OXV269" s="12"/>
      <c r="OXW269" s="12"/>
      <c r="OXX269" s="12"/>
      <c r="OXY269" s="12"/>
      <c r="OXZ269" s="12"/>
      <c r="OYA269" s="12"/>
      <c r="OYB269" s="12"/>
      <c r="OYC269" s="12"/>
      <c r="OYD269" s="12"/>
      <c r="OYE269" s="12"/>
      <c r="OYF269" s="12"/>
      <c r="OYG269" s="12"/>
      <c r="OYH269" s="12"/>
      <c r="OYI269" s="12"/>
      <c r="OYJ269" s="12"/>
      <c r="OYK269" s="12"/>
      <c r="OYL269" s="12"/>
      <c r="OYM269" s="12"/>
      <c r="OYN269" s="12"/>
      <c r="OYO269" s="12"/>
      <c r="OYP269" s="12"/>
      <c r="OYQ269" s="12"/>
      <c r="OYR269" s="12"/>
      <c r="OYS269" s="12"/>
      <c r="OYT269" s="12"/>
      <c r="OYU269" s="12"/>
      <c r="OYV269" s="12"/>
      <c r="OYW269" s="12"/>
      <c r="OYX269" s="12"/>
      <c r="OYY269" s="12"/>
      <c r="OYZ269" s="12"/>
      <c r="OZA269" s="12"/>
      <c r="OZB269" s="12"/>
      <c r="OZC269" s="12"/>
      <c r="OZD269" s="12"/>
      <c r="OZE269" s="12"/>
      <c r="OZF269" s="12"/>
      <c r="OZG269" s="12"/>
      <c r="OZH269" s="12"/>
      <c r="OZI269" s="12"/>
      <c r="OZJ269" s="12"/>
      <c r="OZK269" s="12"/>
      <c r="OZL269" s="12"/>
      <c r="OZM269" s="12"/>
      <c r="OZN269" s="12"/>
      <c r="OZO269" s="12"/>
      <c r="OZP269" s="12"/>
      <c r="OZQ269" s="12"/>
      <c r="OZR269" s="12"/>
      <c r="OZS269" s="12"/>
      <c r="OZT269" s="12"/>
      <c r="OZU269" s="12"/>
      <c r="OZV269" s="12"/>
      <c r="OZW269" s="12"/>
      <c r="OZX269" s="12"/>
      <c r="OZY269" s="12"/>
      <c r="OZZ269" s="12"/>
      <c r="PAA269" s="12"/>
      <c r="PAB269" s="12"/>
      <c r="PAC269" s="12"/>
      <c r="PAD269" s="12"/>
      <c r="PAE269" s="12"/>
      <c r="PAF269" s="12"/>
      <c r="PAG269" s="12"/>
      <c r="PAH269" s="12"/>
      <c r="PAI269" s="12"/>
      <c r="PAJ269" s="12"/>
      <c r="PAK269" s="12"/>
      <c r="PAL269" s="12"/>
      <c r="PAM269" s="12"/>
      <c r="PAN269" s="12"/>
      <c r="PAO269" s="12"/>
      <c r="PAP269" s="12"/>
      <c r="PAQ269" s="12"/>
      <c r="PAR269" s="12"/>
      <c r="PAS269" s="12"/>
      <c r="PAT269" s="12"/>
      <c r="PAU269" s="12"/>
      <c r="PAV269" s="12"/>
      <c r="PAW269" s="12"/>
      <c r="PAX269" s="12"/>
      <c r="PAY269" s="12"/>
      <c r="PAZ269" s="12"/>
      <c r="PBA269" s="12"/>
      <c r="PBB269" s="12"/>
      <c r="PBC269" s="12"/>
      <c r="PBD269" s="12"/>
      <c r="PBE269" s="12"/>
      <c r="PBF269" s="12"/>
      <c r="PBG269" s="12"/>
      <c r="PBH269" s="12"/>
      <c r="PBI269" s="12"/>
      <c r="PBJ269" s="12"/>
      <c r="PBK269" s="12"/>
      <c r="PBL269" s="12"/>
      <c r="PBM269" s="12"/>
      <c r="PBN269" s="12"/>
      <c r="PBO269" s="12"/>
      <c r="PBP269" s="12"/>
      <c r="PBQ269" s="12"/>
      <c r="PBR269" s="12"/>
      <c r="PBS269" s="12"/>
      <c r="PBT269" s="12"/>
      <c r="PBU269" s="12"/>
      <c r="PBV269" s="12"/>
      <c r="PBW269" s="12"/>
      <c r="PBX269" s="12"/>
      <c r="PBY269" s="12"/>
      <c r="PBZ269" s="12"/>
      <c r="PCA269" s="12"/>
      <c r="PCB269" s="12"/>
      <c r="PCC269" s="12"/>
      <c r="PCD269" s="12"/>
      <c r="PCE269" s="12"/>
      <c r="PCF269" s="12"/>
      <c r="PCG269" s="12"/>
      <c r="PCH269" s="12"/>
      <c r="PCI269" s="12"/>
      <c r="PCJ269" s="12"/>
      <c r="PCK269" s="12"/>
      <c r="PCL269" s="12"/>
      <c r="PCM269" s="12"/>
      <c r="PCN269" s="12"/>
      <c r="PCO269" s="12"/>
      <c r="PCP269" s="12"/>
      <c r="PCQ269" s="12"/>
      <c r="PCR269" s="12"/>
      <c r="PCS269" s="12"/>
      <c r="PCT269" s="12"/>
      <c r="PCU269" s="12"/>
      <c r="PCV269" s="12"/>
      <c r="PCW269" s="12"/>
      <c r="PCX269" s="12"/>
      <c r="PCY269" s="12"/>
      <c r="PCZ269" s="12"/>
      <c r="PDA269" s="12"/>
      <c r="PDB269" s="12"/>
      <c r="PDC269" s="12"/>
      <c r="PDD269" s="12"/>
      <c r="PDE269" s="12"/>
      <c r="PDF269" s="12"/>
      <c r="PDG269" s="12"/>
      <c r="PDH269" s="12"/>
      <c r="PDI269" s="12"/>
      <c r="PDJ269" s="12"/>
      <c r="PDK269" s="12"/>
      <c r="PDL269" s="12"/>
      <c r="PDM269" s="12"/>
      <c r="PDN269" s="12"/>
      <c r="PDO269" s="12"/>
      <c r="PDP269" s="12"/>
      <c r="PDQ269" s="12"/>
      <c r="PDR269" s="12"/>
      <c r="PDS269" s="12"/>
      <c r="PDT269" s="12"/>
      <c r="PDU269" s="12"/>
      <c r="PDV269" s="12"/>
      <c r="PDW269" s="12"/>
      <c r="PDX269" s="12"/>
      <c r="PDY269" s="12"/>
      <c r="PDZ269" s="12"/>
      <c r="PEA269" s="12"/>
      <c r="PEB269" s="12"/>
      <c r="PEC269" s="12"/>
      <c r="PED269" s="12"/>
      <c r="PEE269" s="12"/>
      <c r="PEF269" s="12"/>
      <c r="PEG269" s="12"/>
      <c r="PEH269" s="12"/>
      <c r="PEI269" s="12"/>
      <c r="PEJ269" s="12"/>
      <c r="PEK269" s="12"/>
      <c r="PEL269" s="12"/>
      <c r="PEM269" s="12"/>
      <c r="PEN269" s="12"/>
      <c r="PEO269" s="12"/>
      <c r="PEP269" s="12"/>
      <c r="PEQ269" s="12"/>
      <c r="PER269" s="12"/>
      <c r="PES269" s="12"/>
      <c r="PET269" s="12"/>
      <c r="PEU269" s="12"/>
      <c r="PEV269" s="12"/>
      <c r="PEW269" s="12"/>
      <c r="PEX269" s="12"/>
      <c r="PEY269" s="12"/>
      <c r="PEZ269" s="12"/>
      <c r="PFA269" s="12"/>
      <c r="PFB269" s="12"/>
      <c r="PFC269" s="12"/>
      <c r="PFD269" s="12"/>
      <c r="PFE269" s="12"/>
      <c r="PFF269" s="12"/>
      <c r="PFG269" s="12"/>
      <c r="PFH269" s="12"/>
      <c r="PFI269" s="12"/>
      <c r="PFJ269" s="12"/>
      <c r="PFK269" s="12"/>
      <c r="PFL269" s="12"/>
      <c r="PFM269" s="12"/>
      <c r="PFN269" s="12"/>
      <c r="PFO269" s="12"/>
      <c r="PFP269" s="12"/>
      <c r="PFQ269" s="12"/>
      <c r="PFR269" s="12"/>
      <c r="PFS269" s="12"/>
      <c r="PFT269" s="12"/>
      <c r="PFU269" s="12"/>
      <c r="PFV269" s="12"/>
      <c r="PFW269" s="12"/>
      <c r="PFX269" s="12"/>
      <c r="PFY269" s="12"/>
      <c r="PFZ269" s="12"/>
      <c r="PGA269" s="12"/>
      <c r="PGB269" s="12"/>
      <c r="PGC269" s="12"/>
      <c r="PGD269" s="12"/>
      <c r="PGE269" s="12"/>
      <c r="PGF269" s="12"/>
      <c r="PGG269" s="12"/>
      <c r="PGH269" s="12"/>
      <c r="PGI269" s="12"/>
      <c r="PGJ269" s="12"/>
      <c r="PGK269" s="12"/>
      <c r="PGL269" s="12"/>
      <c r="PGM269" s="12"/>
      <c r="PGN269" s="12"/>
      <c r="PGO269" s="12"/>
      <c r="PGP269" s="12"/>
      <c r="PGQ269" s="12"/>
      <c r="PGR269" s="12"/>
      <c r="PGS269" s="12"/>
      <c r="PGT269" s="12"/>
      <c r="PGU269" s="12"/>
      <c r="PGV269" s="12"/>
      <c r="PGW269" s="12"/>
      <c r="PGX269" s="12"/>
      <c r="PGY269" s="12"/>
      <c r="PGZ269" s="12"/>
      <c r="PHA269" s="12"/>
      <c r="PHB269" s="12"/>
      <c r="PHC269" s="12"/>
      <c r="PHD269" s="12"/>
      <c r="PHE269" s="12"/>
      <c r="PHF269" s="12"/>
      <c r="PHG269" s="12"/>
      <c r="PHH269" s="12"/>
      <c r="PHI269" s="12"/>
      <c r="PHJ269" s="12"/>
      <c r="PHK269" s="12"/>
      <c r="PHL269" s="12"/>
      <c r="PHM269" s="12"/>
      <c r="PHN269" s="12"/>
      <c r="PHO269" s="12"/>
      <c r="PHP269" s="12"/>
      <c r="PHQ269" s="12"/>
      <c r="PHR269" s="12"/>
      <c r="PHS269" s="12"/>
      <c r="PHT269" s="12"/>
      <c r="PHU269" s="12"/>
      <c r="PHV269" s="12"/>
      <c r="PHW269" s="12"/>
      <c r="PHX269" s="12"/>
      <c r="PHY269" s="12"/>
      <c r="PHZ269" s="12"/>
      <c r="PIA269" s="12"/>
      <c r="PIB269" s="12"/>
      <c r="PIC269" s="12"/>
      <c r="PID269" s="12"/>
      <c r="PIE269" s="12"/>
      <c r="PIF269" s="12"/>
      <c r="PIG269" s="12"/>
      <c r="PIH269" s="12"/>
      <c r="PII269" s="12"/>
      <c r="PIJ269" s="12"/>
      <c r="PIK269" s="12"/>
      <c r="PIL269" s="12"/>
      <c r="PIM269" s="12"/>
      <c r="PIN269" s="12"/>
      <c r="PIO269" s="12"/>
      <c r="PIP269" s="12"/>
      <c r="PIQ269" s="12"/>
      <c r="PIR269" s="12"/>
      <c r="PIS269" s="12"/>
      <c r="PIT269" s="12"/>
      <c r="PIU269" s="12"/>
      <c r="PIV269" s="12"/>
      <c r="PIW269" s="12"/>
      <c r="PIX269" s="12"/>
      <c r="PIY269" s="12"/>
      <c r="PIZ269" s="12"/>
      <c r="PJA269" s="12"/>
      <c r="PJB269" s="12"/>
      <c r="PJC269" s="12"/>
      <c r="PJD269" s="12"/>
      <c r="PJE269" s="12"/>
      <c r="PJF269" s="12"/>
      <c r="PJG269" s="12"/>
      <c r="PJH269" s="12"/>
      <c r="PJI269" s="12"/>
      <c r="PJJ269" s="12"/>
      <c r="PJK269" s="12"/>
      <c r="PJL269" s="12"/>
      <c r="PJM269" s="12"/>
      <c r="PJN269" s="12"/>
      <c r="PJO269" s="12"/>
      <c r="PJP269" s="12"/>
      <c r="PJQ269" s="12"/>
      <c r="PJR269" s="12"/>
      <c r="PJS269" s="12"/>
      <c r="PJT269" s="12"/>
      <c r="PJU269" s="12"/>
      <c r="PJV269" s="12"/>
      <c r="PJW269" s="12"/>
      <c r="PJX269" s="12"/>
      <c r="PJY269" s="12"/>
      <c r="PJZ269" s="12"/>
      <c r="PKA269" s="12"/>
      <c r="PKB269" s="12"/>
      <c r="PKC269" s="12"/>
      <c r="PKD269" s="12"/>
      <c r="PKE269" s="12"/>
      <c r="PKF269" s="12"/>
      <c r="PKG269" s="12"/>
      <c r="PKH269" s="12"/>
      <c r="PKI269" s="12"/>
      <c r="PKJ269" s="12"/>
      <c r="PKK269" s="12"/>
      <c r="PKL269" s="12"/>
      <c r="PKM269" s="12"/>
      <c r="PKN269" s="12"/>
      <c r="PKO269" s="12"/>
      <c r="PKP269" s="12"/>
      <c r="PKQ269" s="12"/>
      <c r="PKR269" s="12"/>
      <c r="PKS269" s="12"/>
      <c r="PKT269" s="12"/>
      <c r="PKU269" s="12"/>
      <c r="PKV269" s="12"/>
      <c r="PKW269" s="12"/>
      <c r="PKX269" s="12"/>
      <c r="PKY269" s="12"/>
      <c r="PKZ269" s="12"/>
      <c r="PLA269" s="12"/>
      <c r="PLB269" s="12"/>
      <c r="PLC269" s="12"/>
      <c r="PLD269" s="12"/>
      <c r="PLE269" s="12"/>
      <c r="PLF269" s="12"/>
      <c r="PLG269" s="12"/>
      <c r="PLH269" s="12"/>
      <c r="PLI269" s="12"/>
      <c r="PLJ269" s="12"/>
      <c r="PLK269" s="12"/>
      <c r="PLL269" s="12"/>
      <c r="PLM269" s="12"/>
      <c r="PLN269" s="12"/>
      <c r="PLO269" s="12"/>
      <c r="PLP269" s="12"/>
      <c r="PLQ269" s="12"/>
      <c r="PLR269" s="12"/>
      <c r="PLS269" s="12"/>
      <c r="PLT269" s="12"/>
      <c r="PLU269" s="12"/>
      <c r="PLV269" s="12"/>
      <c r="PLW269" s="12"/>
      <c r="PLX269" s="12"/>
      <c r="PLY269" s="12"/>
      <c r="PLZ269" s="12"/>
      <c r="PMA269" s="12"/>
      <c r="PMB269" s="12"/>
      <c r="PMC269" s="12"/>
      <c r="PMD269" s="12"/>
      <c r="PME269" s="12"/>
      <c r="PMF269" s="12"/>
      <c r="PMG269" s="12"/>
      <c r="PMH269" s="12"/>
      <c r="PMI269" s="12"/>
      <c r="PMJ269" s="12"/>
      <c r="PMK269" s="12"/>
      <c r="PML269" s="12"/>
      <c r="PMM269" s="12"/>
      <c r="PMN269" s="12"/>
      <c r="PMO269" s="12"/>
      <c r="PMP269" s="12"/>
      <c r="PMQ269" s="12"/>
      <c r="PMR269" s="12"/>
      <c r="PMS269" s="12"/>
      <c r="PMT269" s="12"/>
      <c r="PMU269" s="12"/>
      <c r="PMV269" s="12"/>
      <c r="PMW269" s="12"/>
      <c r="PMX269" s="12"/>
      <c r="PMY269" s="12"/>
      <c r="PMZ269" s="12"/>
      <c r="PNA269" s="12"/>
      <c r="PNB269" s="12"/>
      <c r="PNC269" s="12"/>
      <c r="PND269" s="12"/>
      <c r="PNE269" s="12"/>
      <c r="PNF269" s="12"/>
      <c r="PNG269" s="12"/>
      <c r="PNH269" s="12"/>
      <c r="PNI269" s="12"/>
      <c r="PNJ269" s="12"/>
      <c r="PNK269" s="12"/>
      <c r="PNL269" s="12"/>
      <c r="PNM269" s="12"/>
      <c r="PNN269" s="12"/>
      <c r="PNO269" s="12"/>
      <c r="PNP269" s="12"/>
      <c r="PNQ269" s="12"/>
      <c r="PNR269" s="12"/>
      <c r="PNS269" s="12"/>
      <c r="PNT269" s="12"/>
      <c r="PNU269" s="12"/>
      <c r="PNV269" s="12"/>
      <c r="PNW269" s="12"/>
      <c r="PNX269" s="12"/>
      <c r="PNY269" s="12"/>
      <c r="PNZ269" s="12"/>
      <c r="POA269" s="12"/>
      <c r="POB269" s="12"/>
      <c r="POC269" s="12"/>
      <c r="POD269" s="12"/>
      <c r="POE269" s="12"/>
      <c r="POF269" s="12"/>
      <c r="POG269" s="12"/>
      <c r="POH269" s="12"/>
      <c r="POI269" s="12"/>
      <c r="POJ269" s="12"/>
      <c r="POK269" s="12"/>
      <c r="POL269" s="12"/>
      <c r="POM269" s="12"/>
      <c r="PON269" s="12"/>
      <c r="POO269" s="12"/>
      <c r="POP269" s="12"/>
      <c r="POQ269" s="12"/>
      <c r="POR269" s="12"/>
      <c r="POS269" s="12"/>
      <c r="POT269" s="12"/>
      <c r="POU269" s="12"/>
      <c r="POV269" s="12"/>
      <c r="POW269" s="12"/>
      <c r="POX269" s="12"/>
      <c r="POY269" s="12"/>
      <c r="POZ269" s="12"/>
      <c r="PPA269" s="12"/>
      <c r="PPB269" s="12"/>
      <c r="PPC269" s="12"/>
      <c r="PPD269" s="12"/>
      <c r="PPE269" s="12"/>
      <c r="PPF269" s="12"/>
      <c r="PPG269" s="12"/>
      <c r="PPH269" s="12"/>
      <c r="PPI269" s="12"/>
      <c r="PPJ269" s="12"/>
      <c r="PPK269" s="12"/>
      <c r="PPL269" s="12"/>
      <c r="PPM269" s="12"/>
      <c r="PPN269" s="12"/>
      <c r="PPO269" s="12"/>
      <c r="PPP269" s="12"/>
      <c r="PPQ269" s="12"/>
      <c r="PPR269" s="12"/>
      <c r="PPS269" s="12"/>
      <c r="PPT269" s="12"/>
      <c r="PPU269" s="12"/>
      <c r="PPV269" s="12"/>
      <c r="PPW269" s="12"/>
      <c r="PPX269" s="12"/>
      <c r="PPY269" s="12"/>
      <c r="PPZ269" s="12"/>
      <c r="PQA269" s="12"/>
      <c r="PQB269" s="12"/>
      <c r="PQC269" s="12"/>
      <c r="PQD269" s="12"/>
      <c r="PQE269" s="12"/>
      <c r="PQF269" s="12"/>
      <c r="PQG269" s="12"/>
      <c r="PQH269" s="12"/>
      <c r="PQI269" s="12"/>
      <c r="PQJ269" s="12"/>
      <c r="PQK269" s="12"/>
      <c r="PQL269" s="12"/>
      <c r="PQM269" s="12"/>
      <c r="PQN269" s="12"/>
      <c r="PQO269" s="12"/>
      <c r="PQP269" s="12"/>
      <c r="PQQ269" s="12"/>
      <c r="PQR269" s="12"/>
      <c r="PQS269" s="12"/>
      <c r="PQT269" s="12"/>
      <c r="PQU269" s="12"/>
      <c r="PQV269" s="12"/>
      <c r="PQW269" s="12"/>
      <c r="PQX269" s="12"/>
      <c r="PQY269" s="12"/>
      <c r="PQZ269" s="12"/>
      <c r="PRA269" s="12"/>
      <c r="PRB269" s="12"/>
      <c r="PRC269" s="12"/>
      <c r="PRD269" s="12"/>
      <c r="PRE269" s="12"/>
      <c r="PRF269" s="12"/>
      <c r="PRG269" s="12"/>
      <c r="PRH269" s="12"/>
      <c r="PRI269" s="12"/>
      <c r="PRJ269" s="12"/>
      <c r="PRK269" s="12"/>
      <c r="PRL269" s="12"/>
      <c r="PRM269" s="12"/>
      <c r="PRN269" s="12"/>
      <c r="PRO269" s="12"/>
      <c r="PRP269" s="12"/>
      <c r="PRQ269" s="12"/>
      <c r="PRR269" s="12"/>
      <c r="PRS269" s="12"/>
      <c r="PRT269" s="12"/>
      <c r="PRU269" s="12"/>
      <c r="PRV269" s="12"/>
      <c r="PRW269" s="12"/>
      <c r="PRX269" s="12"/>
      <c r="PRY269" s="12"/>
      <c r="PRZ269" s="12"/>
      <c r="PSA269" s="12"/>
      <c r="PSB269" s="12"/>
      <c r="PSC269" s="12"/>
      <c r="PSD269" s="12"/>
      <c r="PSE269" s="12"/>
      <c r="PSF269" s="12"/>
      <c r="PSG269" s="12"/>
      <c r="PSH269" s="12"/>
      <c r="PSI269" s="12"/>
      <c r="PSJ269" s="12"/>
      <c r="PSK269" s="12"/>
      <c r="PSL269" s="12"/>
      <c r="PSM269" s="12"/>
      <c r="PSN269" s="12"/>
      <c r="PSO269" s="12"/>
      <c r="PSP269" s="12"/>
      <c r="PSQ269" s="12"/>
      <c r="PSR269" s="12"/>
      <c r="PSS269" s="12"/>
      <c r="PST269" s="12"/>
      <c r="PSU269" s="12"/>
      <c r="PSV269" s="12"/>
      <c r="PSW269" s="12"/>
      <c r="PSX269" s="12"/>
      <c r="PSY269" s="12"/>
      <c r="PSZ269" s="12"/>
      <c r="PTA269" s="12"/>
      <c r="PTB269" s="12"/>
      <c r="PTC269" s="12"/>
      <c r="PTD269" s="12"/>
      <c r="PTE269" s="12"/>
      <c r="PTF269" s="12"/>
      <c r="PTG269" s="12"/>
      <c r="PTH269" s="12"/>
      <c r="PTI269" s="12"/>
      <c r="PTJ269" s="12"/>
      <c r="PTK269" s="12"/>
      <c r="PTL269" s="12"/>
      <c r="PTM269" s="12"/>
      <c r="PTN269" s="12"/>
      <c r="PTO269" s="12"/>
      <c r="PTP269" s="12"/>
      <c r="PTQ269" s="12"/>
      <c r="PTR269" s="12"/>
      <c r="PTS269" s="12"/>
      <c r="PTT269" s="12"/>
      <c r="PTU269" s="12"/>
      <c r="PTV269" s="12"/>
      <c r="PTW269" s="12"/>
      <c r="PTX269" s="12"/>
      <c r="PTY269" s="12"/>
      <c r="PTZ269" s="12"/>
      <c r="PUA269" s="12"/>
      <c r="PUB269" s="12"/>
      <c r="PUC269" s="12"/>
      <c r="PUD269" s="12"/>
      <c r="PUE269" s="12"/>
      <c r="PUF269" s="12"/>
      <c r="PUG269" s="12"/>
      <c r="PUH269" s="12"/>
      <c r="PUI269" s="12"/>
      <c r="PUJ269" s="12"/>
      <c r="PUK269" s="12"/>
      <c r="PUL269" s="12"/>
      <c r="PUM269" s="12"/>
      <c r="PUN269" s="12"/>
      <c r="PUO269" s="12"/>
      <c r="PUP269" s="12"/>
      <c r="PUQ269" s="12"/>
      <c r="PUR269" s="12"/>
      <c r="PUS269" s="12"/>
      <c r="PUT269" s="12"/>
      <c r="PUU269" s="12"/>
      <c r="PUV269" s="12"/>
      <c r="PUW269" s="12"/>
      <c r="PUX269" s="12"/>
      <c r="PUY269" s="12"/>
      <c r="PUZ269" s="12"/>
      <c r="PVA269" s="12"/>
      <c r="PVB269" s="12"/>
      <c r="PVC269" s="12"/>
      <c r="PVD269" s="12"/>
      <c r="PVE269" s="12"/>
      <c r="PVF269" s="12"/>
      <c r="PVG269" s="12"/>
      <c r="PVH269" s="12"/>
      <c r="PVI269" s="12"/>
      <c r="PVJ269" s="12"/>
      <c r="PVK269" s="12"/>
      <c r="PVL269" s="12"/>
      <c r="PVM269" s="12"/>
      <c r="PVN269" s="12"/>
      <c r="PVO269" s="12"/>
      <c r="PVP269" s="12"/>
      <c r="PVQ269" s="12"/>
      <c r="PVR269" s="12"/>
      <c r="PVS269" s="12"/>
      <c r="PVT269" s="12"/>
      <c r="PVU269" s="12"/>
      <c r="PVV269" s="12"/>
      <c r="PVW269" s="12"/>
      <c r="PVX269" s="12"/>
      <c r="PVY269" s="12"/>
      <c r="PVZ269" s="12"/>
      <c r="PWA269" s="12"/>
      <c r="PWB269" s="12"/>
      <c r="PWC269" s="12"/>
      <c r="PWD269" s="12"/>
      <c r="PWE269" s="12"/>
      <c r="PWF269" s="12"/>
      <c r="PWG269" s="12"/>
      <c r="PWH269" s="12"/>
      <c r="PWI269" s="12"/>
      <c r="PWJ269" s="12"/>
      <c r="PWK269" s="12"/>
      <c r="PWL269" s="12"/>
      <c r="PWM269" s="12"/>
      <c r="PWN269" s="12"/>
      <c r="PWO269" s="12"/>
      <c r="PWP269" s="12"/>
      <c r="PWQ269" s="12"/>
      <c r="PWR269" s="12"/>
      <c r="PWS269" s="12"/>
      <c r="PWT269" s="12"/>
      <c r="PWU269" s="12"/>
      <c r="PWV269" s="12"/>
      <c r="PWW269" s="12"/>
      <c r="PWX269" s="12"/>
      <c r="PWY269" s="12"/>
      <c r="PWZ269" s="12"/>
      <c r="PXA269" s="12"/>
      <c r="PXB269" s="12"/>
      <c r="PXC269" s="12"/>
      <c r="PXD269" s="12"/>
      <c r="PXE269" s="12"/>
      <c r="PXF269" s="12"/>
      <c r="PXG269" s="12"/>
      <c r="PXH269" s="12"/>
      <c r="PXI269" s="12"/>
      <c r="PXJ269" s="12"/>
      <c r="PXK269" s="12"/>
      <c r="PXL269" s="12"/>
      <c r="PXM269" s="12"/>
      <c r="PXN269" s="12"/>
      <c r="PXO269" s="12"/>
      <c r="PXP269" s="12"/>
      <c r="PXQ269" s="12"/>
      <c r="PXR269" s="12"/>
      <c r="PXS269" s="12"/>
      <c r="PXT269" s="12"/>
      <c r="PXU269" s="12"/>
      <c r="PXV269" s="12"/>
      <c r="PXW269" s="12"/>
      <c r="PXX269" s="12"/>
      <c r="PXY269" s="12"/>
      <c r="PXZ269" s="12"/>
      <c r="PYA269" s="12"/>
      <c r="PYB269" s="12"/>
      <c r="PYC269" s="12"/>
      <c r="PYD269" s="12"/>
      <c r="PYE269" s="12"/>
      <c r="PYF269" s="12"/>
      <c r="PYG269" s="12"/>
      <c r="PYH269" s="12"/>
      <c r="PYI269" s="12"/>
      <c r="PYJ269" s="12"/>
      <c r="PYK269" s="12"/>
      <c r="PYL269" s="12"/>
      <c r="PYM269" s="12"/>
      <c r="PYN269" s="12"/>
      <c r="PYO269" s="12"/>
      <c r="PYP269" s="12"/>
      <c r="PYQ269" s="12"/>
      <c r="PYR269" s="12"/>
      <c r="PYS269" s="12"/>
      <c r="PYT269" s="12"/>
      <c r="PYU269" s="12"/>
      <c r="PYV269" s="12"/>
      <c r="PYW269" s="12"/>
      <c r="PYX269" s="12"/>
      <c r="PYY269" s="12"/>
      <c r="PYZ269" s="12"/>
      <c r="PZA269" s="12"/>
      <c r="PZB269" s="12"/>
      <c r="PZC269" s="12"/>
      <c r="PZD269" s="12"/>
      <c r="PZE269" s="12"/>
      <c r="PZF269" s="12"/>
      <c r="PZG269" s="12"/>
      <c r="PZH269" s="12"/>
      <c r="PZI269" s="12"/>
      <c r="PZJ269" s="12"/>
      <c r="PZK269" s="12"/>
      <c r="PZL269" s="12"/>
      <c r="PZM269" s="12"/>
      <c r="PZN269" s="12"/>
      <c r="PZO269" s="12"/>
      <c r="PZP269" s="12"/>
      <c r="PZQ269" s="12"/>
      <c r="PZR269" s="12"/>
      <c r="PZS269" s="12"/>
      <c r="PZT269" s="12"/>
      <c r="PZU269" s="12"/>
      <c r="PZV269" s="12"/>
      <c r="PZW269" s="12"/>
      <c r="PZX269" s="12"/>
      <c r="PZY269" s="12"/>
      <c r="PZZ269" s="12"/>
      <c r="QAA269" s="12"/>
      <c r="QAB269" s="12"/>
      <c r="QAC269" s="12"/>
      <c r="QAD269" s="12"/>
      <c r="QAE269" s="12"/>
      <c r="QAF269" s="12"/>
      <c r="QAG269" s="12"/>
      <c r="QAH269" s="12"/>
      <c r="QAI269" s="12"/>
      <c r="QAJ269" s="12"/>
      <c r="QAK269" s="12"/>
      <c r="QAL269" s="12"/>
      <c r="QAM269" s="12"/>
      <c r="QAN269" s="12"/>
      <c r="QAO269" s="12"/>
      <c r="QAP269" s="12"/>
      <c r="QAQ269" s="12"/>
      <c r="QAR269" s="12"/>
      <c r="QAS269" s="12"/>
      <c r="QAT269" s="12"/>
      <c r="QAU269" s="12"/>
      <c r="QAV269" s="12"/>
      <c r="QAW269" s="12"/>
      <c r="QAX269" s="12"/>
      <c r="QAY269" s="12"/>
      <c r="QAZ269" s="12"/>
      <c r="QBA269" s="12"/>
      <c r="QBB269" s="12"/>
      <c r="QBC269" s="12"/>
      <c r="QBD269" s="12"/>
      <c r="QBE269" s="12"/>
      <c r="QBF269" s="12"/>
      <c r="QBG269" s="12"/>
      <c r="QBH269" s="12"/>
      <c r="QBI269" s="12"/>
      <c r="QBJ269" s="12"/>
      <c r="QBK269" s="12"/>
      <c r="QBL269" s="12"/>
      <c r="QBM269" s="12"/>
      <c r="QBN269" s="12"/>
      <c r="QBO269" s="12"/>
      <c r="QBP269" s="12"/>
      <c r="QBQ269" s="12"/>
      <c r="QBR269" s="12"/>
      <c r="QBS269" s="12"/>
      <c r="QBT269" s="12"/>
      <c r="QBU269" s="12"/>
      <c r="QBV269" s="12"/>
      <c r="QBW269" s="12"/>
      <c r="QBX269" s="12"/>
      <c r="QBY269" s="12"/>
      <c r="QBZ269" s="12"/>
      <c r="QCA269" s="12"/>
      <c r="QCB269" s="12"/>
      <c r="QCC269" s="12"/>
      <c r="QCD269" s="12"/>
      <c r="QCE269" s="12"/>
      <c r="QCF269" s="12"/>
      <c r="QCG269" s="12"/>
      <c r="QCH269" s="12"/>
      <c r="QCI269" s="12"/>
      <c r="QCJ269" s="12"/>
      <c r="QCK269" s="12"/>
      <c r="QCL269" s="12"/>
      <c r="QCM269" s="12"/>
      <c r="QCN269" s="12"/>
      <c r="QCO269" s="12"/>
      <c r="QCP269" s="12"/>
      <c r="QCQ269" s="12"/>
      <c r="QCR269" s="12"/>
      <c r="QCS269" s="12"/>
      <c r="QCT269" s="12"/>
      <c r="QCU269" s="12"/>
      <c r="QCV269" s="12"/>
      <c r="QCW269" s="12"/>
      <c r="QCX269" s="12"/>
      <c r="QCY269" s="12"/>
      <c r="QCZ269" s="12"/>
      <c r="QDA269" s="12"/>
      <c r="QDB269" s="12"/>
      <c r="QDC269" s="12"/>
      <c r="QDD269" s="12"/>
      <c r="QDE269" s="12"/>
      <c r="QDF269" s="12"/>
      <c r="QDG269" s="12"/>
      <c r="QDH269" s="12"/>
      <c r="QDI269" s="12"/>
      <c r="QDJ269" s="12"/>
      <c r="QDK269" s="12"/>
      <c r="QDL269" s="12"/>
      <c r="QDM269" s="12"/>
      <c r="QDN269" s="12"/>
      <c r="QDO269" s="12"/>
      <c r="QDP269" s="12"/>
      <c r="QDQ269" s="12"/>
      <c r="QDR269" s="12"/>
      <c r="QDS269" s="12"/>
      <c r="QDT269" s="12"/>
      <c r="QDU269" s="12"/>
      <c r="QDV269" s="12"/>
      <c r="QDW269" s="12"/>
      <c r="QDX269" s="12"/>
      <c r="QDY269" s="12"/>
      <c r="QDZ269" s="12"/>
      <c r="QEA269" s="12"/>
      <c r="QEB269" s="12"/>
      <c r="QEC269" s="12"/>
      <c r="QED269" s="12"/>
      <c r="QEE269" s="12"/>
      <c r="QEF269" s="12"/>
      <c r="QEG269" s="12"/>
      <c r="QEH269" s="12"/>
      <c r="QEI269" s="12"/>
      <c r="QEJ269" s="12"/>
      <c r="QEK269" s="12"/>
      <c r="QEL269" s="12"/>
      <c r="QEM269" s="12"/>
      <c r="QEN269" s="12"/>
      <c r="QEO269" s="12"/>
      <c r="QEP269" s="12"/>
      <c r="QEQ269" s="12"/>
      <c r="QER269" s="12"/>
      <c r="QES269" s="12"/>
      <c r="QET269" s="12"/>
      <c r="QEU269" s="12"/>
      <c r="QEV269" s="12"/>
      <c r="QEW269" s="12"/>
      <c r="QEX269" s="12"/>
      <c r="QEY269" s="12"/>
      <c r="QEZ269" s="12"/>
      <c r="QFA269" s="12"/>
      <c r="QFB269" s="12"/>
      <c r="QFC269" s="12"/>
      <c r="QFD269" s="12"/>
      <c r="QFE269" s="12"/>
      <c r="QFF269" s="12"/>
      <c r="QFG269" s="12"/>
      <c r="QFH269" s="12"/>
      <c r="QFI269" s="12"/>
      <c r="QFJ269" s="12"/>
      <c r="QFK269" s="12"/>
      <c r="QFL269" s="12"/>
      <c r="QFM269" s="12"/>
      <c r="QFN269" s="12"/>
      <c r="QFO269" s="12"/>
      <c r="QFP269" s="12"/>
      <c r="QFQ269" s="12"/>
      <c r="QFR269" s="12"/>
      <c r="QFS269" s="12"/>
      <c r="QFT269" s="12"/>
      <c r="QFU269" s="12"/>
      <c r="QFV269" s="12"/>
      <c r="QFW269" s="12"/>
      <c r="QFX269" s="12"/>
      <c r="QFY269" s="12"/>
      <c r="QFZ269" s="12"/>
      <c r="QGA269" s="12"/>
      <c r="QGB269" s="12"/>
      <c r="QGC269" s="12"/>
      <c r="QGD269" s="12"/>
      <c r="QGE269" s="12"/>
      <c r="QGF269" s="12"/>
      <c r="QGG269" s="12"/>
      <c r="QGH269" s="12"/>
      <c r="QGI269" s="12"/>
      <c r="QGJ269" s="12"/>
      <c r="QGK269" s="12"/>
      <c r="QGL269" s="12"/>
      <c r="QGM269" s="12"/>
      <c r="QGN269" s="12"/>
      <c r="QGO269" s="12"/>
      <c r="QGP269" s="12"/>
      <c r="QGQ269" s="12"/>
      <c r="QGR269" s="12"/>
      <c r="QGS269" s="12"/>
      <c r="QGT269" s="12"/>
      <c r="QGU269" s="12"/>
      <c r="QGV269" s="12"/>
      <c r="QGW269" s="12"/>
      <c r="QGX269" s="12"/>
      <c r="QGY269" s="12"/>
      <c r="QGZ269" s="12"/>
      <c r="QHA269" s="12"/>
      <c r="QHB269" s="12"/>
      <c r="QHC269" s="12"/>
      <c r="QHD269" s="12"/>
      <c r="QHE269" s="12"/>
      <c r="QHF269" s="12"/>
      <c r="QHG269" s="12"/>
      <c r="QHH269" s="12"/>
      <c r="QHI269" s="12"/>
      <c r="QHJ269" s="12"/>
      <c r="QHK269" s="12"/>
      <c r="QHL269" s="12"/>
      <c r="QHM269" s="12"/>
      <c r="QHN269" s="12"/>
      <c r="QHO269" s="12"/>
      <c r="QHP269" s="12"/>
      <c r="QHQ269" s="12"/>
      <c r="QHR269" s="12"/>
      <c r="QHS269" s="12"/>
      <c r="QHT269" s="12"/>
      <c r="QHU269" s="12"/>
      <c r="QHV269" s="12"/>
      <c r="QHW269" s="12"/>
      <c r="QHX269" s="12"/>
      <c r="QHY269" s="12"/>
      <c r="QHZ269" s="12"/>
      <c r="QIA269" s="12"/>
      <c r="QIB269" s="12"/>
      <c r="QIC269" s="12"/>
      <c r="QID269" s="12"/>
      <c r="QIE269" s="12"/>
      <c r="QIF269" s="12"/>
      <c r="QIG269" s="12"/>
      <c r="QIH269" s="12"/>
      <c r="QII269" s="12"/>
      <c r="QIJ269" s="12"/>
      <c r="QIK269" s="12"/>
      <c r="QIL269" s="12"/>
      <c r="QIM269" s="12"/>
      <c r="QIN269" s="12"/>
      <c r="QIO269" s="12"/>
      <c r="QIP269" s="12"/>
      <c r="QIQ269" s="12"/>
      <c r="QIR269" s="12"/>
      <c r="QIS269" s="12"/>
      <c r="QIT269" s="12"/>
      <c r="QIU269" s="12"/>
      <c r="QIV269" s="12"/>
      <c r="QIW269" s="12"/>
      <c r="QIX269" s="12"/>
      <c r="QIY269" s="12"/>
      <c r="QIZ269" s="12"/>
      <c r="QJA269" s="12"/>
      <c r="QJB269" s="12"/>
      <c r="QJC269" s="12"/>
      <c r="QJD269" s="12"/>
      <c r="QJE269" s="12"/>
      <c r="QJF269" s="12"/>
      <c r="QJG269" s="12"/>
      <c r="QJH269" s="12"/>
      <c r="QJI269" s="12"/>
      <c r="QJJ269" s="12"/>
      <c r="QJK269" s="12"/>
      <c r="QJL269" s="12"/>
      <c r="QJM269" s="12"/>
      <c r="QJN269" s="12"/>
      <c r="QJO269" s="12"/>
      <c r="QJP269" s="12"/>
      <c r="QJQ269" s="12"/>
      <c r="QJR269" s="12"/>
      <c r="QJS269" s="12"/>
      <c r="QJT269" s="12"/>
      <c r="QJU269" s="12"/>
      <c r="QJV269" s="12"/>
      <c r="QJW269" s="12"/>
      <c r="QJX269" s="12"/>
      <c r="QJY269" s="12"/>
      <c r="QJZ269" s="12"/>
      <c r="QKA269" s="12"/>
      <c r="QKB269" s="12"/>
      <c r="QKC269" s="12"/>
      <c r="QKD269" s="12"/>
      <c r="QKE269" s="12"/>
      <c r="QKF269" s="12"/>
      <c r="QKG269" s="12"/>
      <c r="QKH269" s="12"/>
      <c r="QKI269" s="12"/>
      <c r="QKJ269" s="12"/>
      <c r="QKK269" s="12"/>
      <c r="QKL269" s="12"/>
      <c r="QKM269" s="12"/>
      <c r="QKN269" s="12"/>
      <c r="QKO269" s="12"/>
      <c r="QKP269" s="12"/>
      <c r="QKQ269" s="12"/>
      <c r="QKR269" s="12"/>
      <c r="QKS269" s="12"/>
      <c r="QKT269" s="12"/>
      <c r="QKU269" s="12"/>
      <c r="QKV269" s="12"/>
      <c r="QKW269" s="12"/>
      <c r="QKX269" s="12"/>
      <c r="QKY269" s="12"/>
      <c r="QKZ269" s="12"/>
      <c r="QLA269" s="12"/>
      <c r="QLB269" s="12"/>
      <c r="QLC269" s="12"/>
      <c r="QLD269" s="12"/>
      <c r="QLE269" s="12"/>
      <c r="QLF269" s="12"/>
      <c r="QLG269" s="12"/>
      <c r="QLH269" s="12"/>
      <c r="QLI269" s="12"/>
      <c r="QLJ269" s="12"/>
      <c r="QLK269" s="12"/>
      <c r="QLL269" s="12"/>
      <c r="QLM269" s="12"/>
      <c r="QLN269" s="12"/>
      <c r="QLO269" s="12"/>
      <c r="QLP269" s="12"/>
      <c r="QLQ269" s="12"/>
      <c r="QLR269" s="12"/>
      <c r="QLS269" s="12"/>
      <c r="QLT269" s="12"/>
      <c r="QLU269" s="12"/>
      <c r="QLV269" s="12"/>
      <c r="QLW269" s="12"/>
      <c r="QLX269" s="12"/>
      <c r="QLY269" s="12"/>
      <c r="QLZ269" s="12"/>
      <c r="QMA269" s="12"/>
      <c r="QMB269" s="12"/>
      <c r="QMC269" s="12"/>
      <c r="QMD269" s="12"/>
      <c r="QME269" s="12"/>
      <c r="QMF269" s="12"/>
      <c r="QMG269" s="12"/>
      <c r="QMH269" s="12"/>
      <c r="QMI269" s="12"/>
      <c r="QMJ269" s="12"/>
      <c r="QMK269" s="12"/>
      <c r="QML269" s="12"/>
      <c r="QMM269" s="12"/>
      <c r="QMN269" s="12"/>
      <c r="QMO269" s="12"/>
      <c r="QMP269" s="12"/>
      <c r="QMQ269" s="12"/>
      <c r="QMR269" s="12"/>
      <c r="QMS269" s="12"/>
      <c r="QMT269" s="12"/>
      <c r="QMU269" s="12"/>
      <c r="QMV269" s="12"/>
      <c r="QMW269" s="12"/>
      <c r="QMX269" s="12"/>
      <c r="QMY269" s="12"/>
      <c r="QMZ269" s="12"/>
      <c r="QNA269" s="12"/>
      <c r="QNB269" s="12"/>
      <c r="QNC269" s="12"/>
      <c r="QND269" s="12"/>
      <c r="QNE269" s="12"/>
      <c r="QNF269" s="12"/>
      <c r="QNG269" s="12"/>
      <c r="QNH269" s="12"/>
      <c r="QNI269" s="12"/>
      <c r="QNJ269" s="12"/>
      <c r="QNK269" s="12"/>
      <c r="QNL269" s="12"/>
      <c r="QNM269" s="12"/>
      <c r="QNN269" s="12"/>
      <c r="QNO269" s="12"/>
      <c r="QNP269" s="12"/>
      <c r="QNQ269" s="12"/>
      <c r="QNR269" s="12"/>
      <c r="QNS269" s="12"/>
      <c r="QNT269" s="12"/>
      <c r="QNU269" s="12"/>
      <c r="QNV269" s="12"/>
      <c r="QNW269" s="12"/>
      <c r="QNX269" s="12"/>
      <c r="QNY269" s="12"/>
      <c r="QNZ269" s="12"/>
      <c r="QOA269" s="12"/>
      <c r="QOB269" s="12"/>
      <c r="QOC269" s="12"/>
      <c r="QOD269" s="12"/>
      <c r="QOE269" s="12"/>
      <c r="QOF269" s="12"/>
      <c r="QOG269" s="12"/>
      <c r="QOH269" s="12"/>
      <c r="QOI269" s="12"/>
      <c r="QOJ269" s="12"/>
      <c r="QOK269" s="12"/>
      <c r="QOL269" s="12"/>
      <c r="QOM269" s="12"/>
      <c r="QON269" s="12"/>
      <c r="QOO269" s="12"/>
      <c r="QOP269" s="12"/>
      <c r="QOQ269" s="12"/>
      <c r="QOR269" s="12"/>
      <c r="QOS269" s="12"/>
      <c r="QOT269" s="12"/>
      <c r="QOU269" s="12"/>
      <c r="QOV269" s="12"/>
      <c r="QOW269" s="12"/>
      <c r="QOX269" s="12"/>
      <c r="QOY269" s="12"/>
      <c r="QOZ269" s="12"/>
      <c r="QPA269" s="12"/>
      <c r="QPB269" s="12"/>
      <c r="QPC269" s="12"/>
      <c r="QPD269" s="12"/>
      <c r="QPE269" s="12"/>
      <c r="QPF269" s="12"/>
      <c r="QPG269" s="12"/>
      <c r="QPH269" s="12"/>
      <c r="QPI269" s="12"/>
      <c r="QPJ269" s="12"/>
      <c r="QPK269" s="12"/>
      <c r="QPL269" s="12"/>
      <c r="QPM269" s="12"/>
      <c r="QPN269" s="12"/>
      <c r="QPO269" s="12"/>
      <c r="QPP269" s="12"/>
      <c r="QPQ269" s="12"/>
      <c r="QPR269" s="12"/>
      <c r="QPS269" s="12"/>
      <c r="QPT269" s="12"/>
      <c r="QPU269" s="12"/>
      <c r="QPV269" s="12"/>
      <c r="QPW269" s="12"/>
      <c r="QPX269" s="12"/>
      <c r="QPY269" s="12"/>
      <c r="QPZ269" s="12"/>
      <c r="QQA269" s="12"/>
      <c r="QQB269" s="12"/>
      <c r="QQC269" s="12"/>
      <c r="QQD269" s="12"/>
      <c r="QQE269" s="12"/>
      <c r="QQF269" s="12"/>
      <c r="QQG269" s="12"/>
      <c r="QQH269" s="12"/>
      <c r="QQI269" s="12"/>
      <c r="QQJ269" s="12"/>
      <c r="QQK269" s="12"/>
      <c r="QQL269" s="12"/>
      <c r="QQM269" s="12"/>
      <c r="QQN269" s="12"/>
      <c r="QQO269" s="12"/>
      <c r="QQP269" s="12"/>
      <c r="QQQ269" s="12"/>
      <c r="QQR269" s="12"/>
      <c r="QQS269" s="12"/>
      <c r="QQT269" s="12"/>
      <c r="QQU269" s="12"/>
      <c r="QQV269" s="12"/>
      <c r="QQW269" s="12"/>
      <c r="QQX269" s="12"/>
      <c r="QQY269" s="12"/>
      <c r="QQZ269" s="12"/>
      <c r="QRA269" s="12"/>
      <c r="QRB269" s="12"/>
      <c r="QRC269" s="12"/>
      <c r="QRD269" s="12"/>
      <c r="QRE269" s="12"/>
      <c r="QRF269" s="12"/>
      <c r="QRG269" s="12"/>
      <c r="QRH269" s="12"/>
      <c r="QRI269" s="12"/>
      <c r="QRJ269" s="12"/>
      <c r="QRK269" s="12"/>
      <c r="QRL269" s="12"/>
      <c r="QRM269" s="12"/>
      <c r="QRN269" s="12"/>
      <c r="QRO269" s="12"/>
      <c r="QRP269" s="12"/>
      <c r="QRQ269" s="12"/>
      <c r="QRR269" s="12"/>
      <c r="QRS269" s="12"/>
      <c r="QRT269" s="12"/>
      <c r="QRU269" s="12"/>
      <c r="QRV269" s="12"/>
      <c r="QRW269" s="12"/>
      <c r="QRX269" s="12"/>
      <c r="QRY269" s="12"/>
      <c r="QRZ269" s="12"/>
      <c r="QSA269" s="12"/>
      <c r="QSB269" s="12"/>
      <c r="QSC269" s="12"/>
      <c r="QSD269" s="12"/>
      <c r="QSE269" s="12"/>
      <c r="QSF269" s="12"/>
      <c r="QSG269" s="12"/>
      <c r="QSH269" s="12"/>
      <c r="QSI269" s="12"/>
      <c r="QSJ269" s="12"/>
      <c r="QSK269" s="12"/>
      <c r="QSL269" s="12"/>
      <c r="QSM269" s="12"/>
      <c r="QSN269" s="12"/>
      <c r="QSO269" s="12"/>
      <c r="QSP269" s="12"/>
      <c r="QSQ269" s="12"/>
      <c r="QSR269" s="12"/>
      <c r="QSS269" s="12"/>
      <c r="QST269" s="12"/>
      <c r="QSU269" s="12"/>
      <c r="QSV269" s="12"/>
      <c r="QSW269" s="12"/>
      <c r="QSX269" s="12"/>
      <c r="QSY269" s="12"/>
      <c r="QSZ269" s="12"/>
      <c r="QTA269" s="12"/>
      <c r="QTB269" s="12"/>
      <c r="QTC269" s="12"/>
      <c r="QTD269" s="12"/>
      <c r="QTE269" s="12"/>
      <c r="QTF269" s="12"/>
      <c r="QTG269" s="12"/>
      <c r="QTH269" s="12"/>
      <c r="QTI269" s="12"/>
      <c r="QTJ269" s="12"/>
      <c r="QTK269" s="12"/>
      <c r="QTL269" s="12"/>
      <c r="QTM269" s="12"/>
      <c r="QTN269" s="12"/>
      <c r="QTO269" s="12"/>
      <c r="QTP269" s="12"/>
      <c r="QTQ269" s="12"/>
      <c r="QTR269" s="12"/>
      <c r="QTS269" s="12"/>
      <c r="QTT269" s="12"/>
      <c r="QTU269" s="12"/>
      <c r="QTV269" s="12"/>
      <c r="QTW269" s="12"/>
      <c r="QTX269" s="12"/>
      <c r="QTY269" s="12"/>
      <c r="QTZ269" s="12"/>
      <c r="QUA269" s="12"/>
      <c r="QUB269" s="12"/>
      <c r="QUC269" s="12"/>
      <c r="QUD269" s="12"/>
      <c r="QUE269" s="12"/>
      <c r="QUF269" s="12"/>
      <c r="QUG269" s="12"/>
      <c r="QUH269" s="12"/>
      <c r="QUI269" s="12"/>
      <c r="QUJ269" s="12"/>
      <c r="QUK269" s="12"/>
      <c r="QUL269" s="12"/>
      <c r="QUM269" s="12"/>
      <c r="QUN269" s="12"/>
      <c r="QUO269" s="12"/>
      <c r="QUP269" s="12"/>
      <c r="QUQ269" s="12"/>
      <c r="QUR269" s="12"/>
      <c r="QUS269" s="12"/>
      <c r="QUT269" s="12"/>
      <c r="QUU269" s="12"/>
      <c r="QUV269" s="12"/>
      <c r="QUW269" s="12"/>
      <c r="QUX269" s="12"/>
      <c r="QUY269" s="12"/>
      <c r="QUZ269" s="12"/>
      <c r="QVA269" s="12"/>
      <c r="QVB269" s="12"/>
      <c r="QVC269" s="12"/>
      <c r="QVD269" s="12"/>
      <c r="QVE269" s="12"/>
      <c r="QVF269" s="12"/>
      <c r="QVG269" s="12"/>
      <c r="QVH269" s="12"/>
      <c r="QVI269" s="12"/>
      <c r="QVJ269" s="12"/>
      <c r="QVK269" s="12"/>
      <c r="QVL269" s="12"/>
      <c r="QVM269" s="12"/>
      <c r="QVN269" s="12"/>
      <c r="QVO269" s="12"/>
      <c r="QVP269" s="12"/>
      <c r="QVQ269" s="12"/>
      <c r="QVR269" s="12"/>
      <c r="QVS269" s="12"/>
      <c r="QVT269" s="12"/>
      <c r="QVU269" s="12"/>
      <c r="QVV269" s="12"/>
      <c r="QVW269" s="12"/>
      <c r="QVX269" s="12"/>
      <c r="QVY269" s="12"/>
      <c r="QVZ269" s="12"/>
      <c r="QWA269" s="12"/>
      <c r="QWB269" s="12"/>
      <c r="QWC269" s="12"/>
      <c r="QWD269" s="12"/>
      <c r="QWE269" s="12"/>
      <c r="QWF269" s="12"/>
      <c r="QWG269" s="12"/>
      <c r="QWH269" s="12"/>
      <c r="QWI269" s="12"/>
      <c r="QWJ269" s="12"/>
      <c r="QWK269" s="12"/>
      <c r="QWL269" s="12"/>
      <c r="QWM269" s="12"/>
      <c r="QWN269" s="12"/>
      <c r="QWO269" s="12"/>
      <c r="QWP269" s="12"/>
      <c r="QWQ269" s="12"/>
      <c r="QWR269" s="12"/>
      <c r="QWS269" s="12"/>
      <c r="QWT269" s="12"/>
      <c r="QWU269" s="12"/>
      <c r="QWV269" s="12"/>
      <c r="QWW269" s="12"/>
      <c r="QWX269" s="12"/>
      <c r="QWY269" s="12"/>
      <c r="QWZ269" s="12"/>
      <c r="QXA269" s="12"/>
      <c r="QXB269" s="12"/>
      <c r="QXC269" s="12"/>
      <c r="QXD269" s="12"/>
      <c r="QXE269" s="12"/>
      <c r="QXF269" s="12"/>
      <c r="QXG269" s="12"/>
      <c r="QXH269" s="12"/>
      <c r="QXI269" s="12"/>
      <c r="QXJ269" s="12"/>
      <c r="QXK269" s="12"/>
      <c r="QXL269" s="12"/>
      <c r="QXM269" s="12"/>
      <c r="QXN269" s="12"/>
      <c r="QXO269" s="12"/>
      <c r="QXP269" s="12"/>
      <c r="QXQ269" s="12"/>
      <c r="QXR269" s="12"/>
      <c r="QXS269" s="12"/>
      <c r="QXT269" s="12"/>
      <c r="QXU269" s="12"/>
      <c r="QXV269" s="12"/>
      <c r="QXW269" s="12"/>
      <c r="QXX269" s="12"/>
      <c r="QXY269" s="12"/>
      <c r="QXZ269" s="12"/>
      <c r="QYA269" s="12"/>
      <c r="QYB269" s="12"/>
      <c r="QYC269" s="12"/>
      <c r="QYD269" s="12"/>
      <c r="QYE269" s="12"/>
      <c r="QYF269" s="12"/>
      <c r="QYG269" s="12"/>
      <c r="QYH269" s="12"/>
      <c r="QYI269" s="12"/>
      <c r="QYJ269" s="12"/>
      <c r="QYK269" s="12"/>
      <c r="QYL269" s="12"/>
      <c r="QYM269" s="12"/>
      <c r="QYN269" s="12"/>
      <c r="QYO269" s="12"/>
      <c r="QYP269" s="12"/>
      <c r="QYQ269" s="12"/>
      <c r="QYR269" s="12"/>
      <c r="QYS269" s="12"/>
      <c r="QYT269" s="12"/>
      <c r="QYU269" s="12"/>
      <c r="QYV269" s="12"/>
      <c r="QYW269" s="12"/>
      <c r="QYX269" s="12"/>
      <c r="QYY269" s="12"/>
      <c r="QYZ269" s="12"/>
      <c r="QZA269" s="12"/>
      <c r="QZB269" s="12"/>
      <c r="QZC269" s="12"/>
      <c r="QZD269" s="12"/>
      <c r="QZE269" s="12"/>
      <c r="QZF269" s="12"/>
      <c r="QZG269" s="12"/>
      <c r="QZH269" s="12"/>
      <c r="QZI269" s="12"/>
      <c r="QZJ269" s="12"/>
      <c r="QZK269" s="12"/>
      <c r="QZL269" s="12"/>
      <c r="QZM269" s="12"/>
      <c r="QZN269" s="12"/>
      <c r="QZO269" s="12"/>
      <c r="QZP269" s="12"/>
      <c r="QZQ269" s="12"/>
      <c r="QZR269" s="12"/>
      <c r="QZS269" s="12"/>
      <c r="QZT269" s="12"/>
      <c r="QZU269" s="12"/>
      <c r="QZV269" s="12"/>
      <c r="QZW269" s="12"/>
      <c r="QZX269" s="12"/>
      <c r="QZY269" s="12"/>
      <c r="QZZ269" s="12"/>
      <c r="RAA269" s="12"/>
      <c r="RAB269" s="12"/>
      <c r="RAC269" s="12"/>
      <c r="RAD269" s="12"/>
      <c r="RAE269" s="12"/>
      <c r="RAF269" s="12"/>
      <c r="RAG269" s="12"/>
      <c r="RAH269" s="12"/>
      <c r="RAI269" s="12"/>
      <c r="RAJ269" s="12"/>
      <c r="RAK269" s="12"/>
      <c r="RAL269" s="12"/>
      <c r="RAM269" s="12"/>
      <c r="RAN269" s="12"/>
      <c r="RAO269" s="12"/>
      <c r="RAP269" s="12"/>
      <c r="RAQ269" s="12"/>
      <c r="RAR269" s="12"/>
      <c r="RAS269" s="12"/>
      <c r="RAT269" s="12"/>
      <c r="RAU269" s="12"/>
      <c r="RAV269" s="12"/>
      <c r="RAW269" s="12"/>
      <c r="RAX269" s="12"/>
      <c r="RAY269" s="12"/>
      <c r="RAZ269" s="12"/>
      <c r="RBA269" s="12"/>
      <c r="RBB269" s="12"/>
      <c r="RBC269" s="12"/>
      <c r="RBD269" s="12"/>
      <c r="RBE269" s="12"/>
      <c r="RBF269" s="12"/>
      <c r="RBG269" s="12"/>
      <c r="RBH269" s="12"/>
      <c r="RBI269" s="12"/>
      <c r="RBJ269" s="12"/>
      <c r="RBK269" s="12"/>
      <c r="RBL269" s="12"/>
      <c r="RBM269" s="12"/>
      <c r="RBN269" s="12"/>
      <c r="RBO269" s="12"/>
      <c r="RBP269" s="12"/>
      <c r="RBQ269" s="12"/>
      <c r="RBR269" s="12"/>
      <c r="RBS269" s="12"/>
      <c r="RBT269" s="12"/>
      <c r="RBU269" s="12"/>
      <c r="RBV269" s="12"/>
      <c r="RBW269" s="12"/>
      <c r="RBX269" s="12"/>
      <c r="RBY269" s="12"/>
      <c r="RBZ269" s="12"/>
      <c r="RCA269" s="12"/>
      <c r="RCB269" s="12"/>
      <c r="RCC269" s="12"/>
      <c r="RCD269" s="12"/>
      <c r="RCE269" s="12"/>
      <c r="RCF269" s="12"/>
      <c r="RCG269" s="12"/>
      <c r="RCH269" s="12"/>
      <c r="RCI269" s="12"/>
      <c r="RCJ269" s="12"/>
      <c r="RCK269" s="12"/>
      <c r="RCL269" s="12"/>
      <c r="RCM269" s="12"/>
      <c r="RCN269" s="12"/>
      <c r="RCO269" s="12"/>
      <c r="RCP269" s="12"/>
      <c r="RCQ269" s="12"/>
      <c r="RCR269" s="12"/>
      <c r="RCS269" s="12"/>
      <c r="RCT269" s="12"/>
      <c r="RCU269" s="12"/>
      <c r="RCV269" s="12"/>
      <c r="RCW269" s="12"/>
      <c r="RCX269" s="12"/>
      <c r="RCY269" s="12"/>
      <c r="RCZ269" s="12"/>
      <c r="RDA269" s="12"/>
      <c r="RDB269" s="12"/>
      <c r="RDC269" s="12"/>
      <c r="RDD269" s="12"/>
      <c r="RDE269" s="12"/>
      <c r="RDF269" s="12"/>
      <c r="RDG269" s="12"/>
      <c r="RDH269" s="12"/>
      <c r="RDI269" s="12"/>
      <c r="RDJ269" s="12"/>
      <c r="RDK269" s="12"/>
      <c r="RDL269" s="12"/>
      <c r="RDM269" s="12"/>
      <c r="RDN269" s="12"/>
      <c r="RDO269" s="12"/>
      <c r="RDP269" s="12"/>
      <c r="RDQ269" s="12"/>
      <c r="RDR269" s="12"/>
      <c r="RDS269" s="12"/>
      <c r="RDT269" s="12"/>
      <c r="RDU269" s="12"/>
      <c r="RDV269" s="12"/>
      <c r="RDW269" s="12"/>
      <c r="RDX269" s="12"/>
      <c r="RDY269" s="12"/>
      <c r="RDZ269" s="12"/>
      <c r="REA269" s="12"/>
      <c r="REB269" s="12"/>
      <c r="REC269" s="12"/>
      <c r="RED269" s="12"/>
      <c r="REE269" s="12"/>
      <c r="REF269" s="12"/>
      <c r="REG269" s="12"/>
      <c r="REH269" s="12"/>
      <c r="REI269" s="12"/>
      <c r="REJ269" s="12"/>
      <c r="REK269" s="12"/>
      <c r="REL269" s="12"/>
      <c r="REM269" s="12"/>
      <c r="REN269" s="12"/>
      <c r="REO269" s="12"/>
      <c r="REP269" s="12"/>
      <c r="REQ269" s="12"/>
      <c r="RER269" s="12"/>
      <c r="RES269" s="12"/>
      <c r="RET269" s="12"/>
      <c r="REU269" s="12"/>
      <c r="REV269" s="12"/>
      <c r="REW269" s="12"/>
      <c r="REX269" s="12"/>
      <c r="REY269" s="12"/>
      <c r="REZ269" s="12"/>
      <c r="RFA269" s="12"/>
      <c r="RFB269" s="12"/>
      <c r="RFC269" s="12"/>
      <c r="RFD269" s="12"/>
      <c r="RFE269" s="12"/>
      <c r="RFF269" s="12"/>
      <c r="RFG269" s="12"/>
      <c r="RFH269" s="12"/>
      <c r="RFI269" s="12"/>
      <c r="RFJ269" s="12"/>
      <c r="RFK269" s="12"/>
      <c r="RFL269" s="12"/>
      <c r="RFM269" s="12"/>
      <c r="RFN269" s="12"/>
      <c r="RFO269" s="12"/>
      <c r="RFP269" s="12"/>
      <c r="RFQ269" s="12"/>
      <c r="RFR269" s="12"/>
      <c r="RFS269" s="12"/>
      <c r="RFT269" s="12"/>
      <c r="RFU269" s="12"/>
      <c r="RFV269" s="12"/>
      <c r="RFW269" s="12"/>
      <c r="RFX269" s="12"/>
      <c r="RFY269" s="12"/>
      <c r="RFZ269" s="12"/>
      <c r="RGA269" s="12"/>
      <c r="RGB269" s="12"/>
      <c r="RGC269" s="12"/>
      <c r="RGD269" s="12"/>
      <c r="RGE269" s="12"/>
      <c r="RGF269" s="12"/>
      <c r="RGG269" s="12"/>
      <c r="RGH269" s="12"/>
      <c r="RGI269" s="12"/>
      <c r="RGJ269" s="12"/>
      <c r="RGK269" s="12"/>
      <c r="RGL269" s="12"/>
      <c r="RGM269" s="12"/>
      <c r="RGN269" s="12"/>
      <c r="RGO269" s="12"/>
      <c r="RGP269" s="12"/>
      <c r="RGQ269" s="12"/>
      <c r="RGR269" s="12"/>
      <c r="RGS269" s="12"/>
      <c r="RGT269" s="12"/>
      <c r="RGU269" s="12"/>
      <c r="RGV269" s="12"/>
      <c r="RGW269" s="12"/>
      <c r="RGX269" s="12"/>
      <c r="RGY269" s="12"/>
      <c r="RGZ269" s="12"/>
      <c r="RHA269" s="12"/>
      <c r="RHB269" s="12"/>
      <c r="RHC269" s="12"/>
      <c r="RHD269" s="12"/>
      <c r="RHE269" s="12"/>
      <c r="RHF269" s="12"/>
      <c r="RHG269" s="12"/>
      <c r="RHH269" s="12"/>
      <c r="RHI269" s="12"/>
      <c r="RHJ269" s="12"/>
      <c r="RHK269" s="12"/>
      <c r="RHL269" s="12"/>
      <c r="RHM269" s="12"/>
      <c r="RHN269" s="12"/>
      <c r="RHO269" s="12"/>
      <c r="RHP269" s="12"/>
      <c r="RHQ269" s="12"/>
      <c r="RHR269" s="12"/>
      <c r="RHS269" s="12"/>
      <c r="RHT269" s="12"/>
      <c r="RHU269" s="12"/>
      <c r="RHV269" s="12"/>
      <c r="RHW269" s="12"/>
      <c r="RHX269" s="12"/>
      <c r="RHY269" s="12"/>
      <c r="RHZ269" s="12"/>
      <c r="RIA269" s="12"/>
      <c r="RIB269" s="12"/>
      <c r="RIC269" s="12"/>
      <c r="RID269" s="12"/>
      <c r="RIE269" s="12"/>
      <c r="RIF269" s="12"/>
      <c r="RIG269" s="12"/>
      <c r="RIH269" s="12"/>
      <c r="RII269" s="12"/>
      <c r="RIJ269" s="12"/>
      <c r="RIK269" s="12"/>
      <c r="RIL269" s="12"/>
      <c r="RIM269" s="12"/>
      <c r="RIN269" s="12"/>
      <c r="RIO269" s="12"/>
      <c r="RIP269" s="12"/>
      <c r="RIQ269" s="12"/>
      <c r="RIR269" s="12"/>
      <c r="RIS269" s="12"/>
      <c r="RIT269" s="12"/>
      <c r="RIU269" s="12"/>
      <c r="RIV269" s="12"/>
      <c r="RIW269" s="12"/>
      <c r="RIX269" s="12"/>
      <c r="RIY269" s="12"/>
      <c r="RIZ269" s="12"/>
      <c r="RJA269" s="12"/>
      <c r="RJB269" s="12"/>
      <c r="RJC269" s="12"/>
      <c r="RJD269" s="12"/>
      <c r="RJE269" s="12"/>
      <c r="RJF269" s="12"/>
      <c r="RJG269" s="12"/>
      <c r="RJH269" s="12"/>
      <c r="RJI269" s="12"/>
      <c r="RJJ269" s="12"/>
      <c r="RJK269" s="12"/>
      <c r="RJL269" s="12"/>
      <c r="RJM269" s="12"/>
      <c r="RJN269" s="12"/>
      <c r="RJO269" s="12"/>
      <c r="RJP269" s="12"/>
      <c r="RJQ269" s="12"/>
      <c r="RJR269" s="12"/>
      <c r="RJS269" s="12"/>
      <c r="RJT269" s="12"/>
      <c r="RJU269" s="12"/>
      <c r="RJV269" s="12"/>
      <c r="RJW269" s="12"/>
      <c r="RJX269" s="12"/>
      <c r="RJY269" s="12"/>
      <c r="RJZ269" s="12"/>
      <c r="RKA269" s="12"/>
      <c r="RKB269" s="12"/>
      <c r="RKC269" s="12"/>
      <c r="RKD269" s="12"/>
      <c r="RKE269" s="12"/>
      <c r="RKF269" s="12"/>
      <c r="RKG269" s="12"/>
      <c r="RKH269" s="12"/>
      <c r="RKI269" s="12"/>
      <c r="RKJ269" s="12"/>
      <c r="RKK269" s="12"/>
      <c r="RKL269" s="12"/>
      <c r="RKM269" s="12"/>
      <c r="RKN269" s="12"/>
      <c r="RKO269" s="12"/>
      <c r="RKP269" s="12"/>
      <c r="RKQ269" s="12"/>
      <c r="RKR269" s="12"/>
      <c r="RKS269" s="12"/>
      <c r="RKT269" s="12"/>
      <c r="RKU269" s="12"/>
      <c r="RKV269" s="12"/>
      <c r="RKW269" s="12"/>
      <c r="RKX269" s="12"/>
      <c r="RKY269" s="12"/>
      <c r="RKZ269" s="12"/>
      <c r="RLA269" s="12"/>
      <c r="RLB269" s="12"/>
      <c r="RLC269" s="12"/>
      <c r="RLD269" s="12"/>
      <c r="RLE269" s="12"/>
      <c r="RLF269" s="12"/>
      <c r="RLG269" s="12"/>
      <c r="RLH269" s="12"/>
      <c r="RLI269" s="12"/>
      <c r="RLJ269" s="12"/>
      <c r="RLK269" s="12"/>
      <c r="RLL269" s="12"/>
      <c r="RLM269" s="12"/>
      <c r="RLN269" s="12"/>
      <c r="RLO269" s="12"/>
      <c r="RLP269" s="12"/>
      <c r="RLQ269" s="12"/>
      <c r="RLR269" s="12"/>
      <c r="RLS269" s="12"/>
      <c r="RLT269" s="12"/>
      <c r="RLU269" s="12"/>
      <c r="RLV269" s="12"/>
      <c r="RLW269" s="12"/>
      <c r="RLX269" s="12"/>
      <c r="RLY269" s="12"/>
      <c r="RLZ269" s="12"/>
      <c r="RMA269" s="12"/>
      <c r="RMB269" s="12"/>
      <c r="RMC269" s="12"/>
      <c r="RMD269" s="12"/>
      <c r="RME269" s="12"/>
      <c r="RMF269" s="12"/>
      <c r="RMG269" s="12"/>
      <c r="RMH269" s="12"/>
      <c r="RMI269" s="12"/>
      <c r="RMJ269" s="12"/>
      <c r="RMK269" s="12"/>
      <c r="RML269" s="12"/>
      <c r="RMM269" s="12"/>
      <c r="RMN269" s="12"/>
      <c r="RMO269" s="12"/>
      <c r="RMP269" s="12"/>
      <c r="RMQ269" s="12"/>
      <c r="RMR269" s="12"/>
      <c r="RMS269" s="12"/>
      <c r="RMT269" s="12"/>
      <c r="RMU269" s="12"/>
      <c r="RMV269" s="12"/>
      <c r="RMW269" s="12"/>
      <c r="RMX269" s="12"/>
      <c r="RMY269" s="12"/>
      <c r="RMZ269" s="12"/>
      <c r="RNA269" s="12"/>
      <c r="RNB269" s="12"/>
      <c r="RNC269" s="12"/>
      <c r="RND269" s="12"/>
      <c r="RNE269" s="12"/>
      <c r="RNF269" s="12"/>
      <c r="RNG269" s="12"/>
      <c r="RNH269" s="12"/>
      <c r="RNI269" s="12"/>
      <c r="RNJ269" s="12"/>
      <c r="RNK269" s="12"/>
      <c r="RNL269" s="12"/>
      <c r="RNM269" s="12"/>
      <c r="RNN269" s="12"/>
      <c r="RNO269" s="12"/>
      <c r="RNP269" s="12"/>
      <c r="RNQ269" s="12"/>
      <c r="RNR269" s="12"/>
      <c r="RNS269" s="12"/>
      <c r="RNT269" s="12"/>
      <c r="RNU269" s="12"/>
      <c r="RNV269" s="12"/>
      <c r="RNW269" s="12"/>
      <c r="RNX269" s="12"/>
      <c r="RNY269" s="12"/>
      <c r="RNZ269" s="12"/>
      <c r="ROA269" s="12"/>
      <c r="ROB269" s="12"/>
      <c r="ROC269" s="12"/>
      <c r="ROD269" s="12"/>
      <c r="ROE269" s="12"/>
      <c r="ROF269" s="12"/>
      <c r="ROG269" s="12"/>
      <c r="ROH269" s="12"/>
      <c r="ROI269" s="12"/>
      <c r="ROJ269" s="12"/>
      <c r="ROK269" s="12"/>
      <c r="ROL269" s="12"/>
      <c r="ROM269" s="12"/>
      <c r="RON269" s="12"/>
      <c r="ROO269" s="12"/>
      <c r="ROP269" s="12"/>
      <c r="ROQ269" s="12"/>
      <c r="ROR269" s="12"/>
      <c r="ROS269" s="12"/>
      <c r="ROT269" s="12"/>
      <c r="ROU269" s="12"/>
      <c r="ROV269" s="12"/>
      <c r="ROW269" s="12"/>
      <c r="ROX269" s="12"/>
      <c r="ROY269" s="12"/>
      <c r="ROZ269" s="12"/>
      <c r="RPA269" s="12"/>
      <c r="RPB269" s="12"/>
      <c r="RPC269" s="12"/>
      <c r="RPD269" s="12"/>
      <c r="RPE269" s="12"/>
      <c r="RPF269" s="12"/>
      <c r="RPG269" s="12"/>
      <c r="RPH269" s="12"/>
      <c r="RPI269" s="12"/>
      <c r="RPJ269" s="12"/>
      <c r="RPK269" s="12"/>
      <c r="RPL269" s="12"/>
      <c r="RPM269" s="12"/>
      <c r="RPN269" s="12"/>
      <c r="RPO269" s="12"/>
      <c r="RPP269" s="12"/>
      <c r="RPQ269" s="12"/>
      <c r="RPR269" s="12"/>
      <c r="RPS269" s="12"/>
      <c r="RPT269" s="12"/>
      <c r="RPU269" s="12"/>
      <c r="RPV269" s="12"/>
      <c r="RPW269" s="12"/>
      <c r="RPX269" s="12"/>
      <c r="RPY269" s="12"/>
      <c r="RPZ269" s="12"/>
      <c r="RQA269" s="12"/>
      <c r="RQB269" s="12"/>
      <c r="RQC269" s="12"/>
      <c r="RQD269" s="12"/>
      <c r="RQE269" s="12"/>
      <c r="RQF269" s="12"/>
      <c r="RQG269" s="12"/>
      <c r="RQH269" s="12"/>
      <c r="RQI269" s="12"/>
      <c r="RQJ269" s="12"/>
      <c r="RQK269" s="12"/>
      <c r="RQL269" s="12"/>
      <c r="RQM269" s="12"/>
      <c r="RQN269" s="12"/>
      <c r="RQO269" s="12"/>
      <c r="RQP269" s="12"/>
      <c r="RQQ269" s="12"/>
      <c r="RQR269" s="12"/>
      <c r="RQS269" s="12"/>
      <c r="RQT269" s="12"/>
      <c r="RQU269" s="12"/>
      <c r="RQV269" s="12"/>
      <c r="RQW269" s="12"/>
      <c r="RQX269" s="12"/>
      <c r="RQY269" s="12"/>
      <c r="RQZ269" s="12"/>
      <c r="RRA269" s="12"/>
      <c r="RRB269" s="12"/>
      <c r="RRC269" s="12"/>
      <c r="RRD269" s="12"/>
      <c r="RRE269" s="12"/>
      <c r="RRF269" s="12"/>
      <c r="RRG269" s="12"/>
      <c r="RRH269" s="12"/>
      <c r="RRI269" s="12"/>
      <c r="RRJ269" s="12"/>
      <c r="RRK269" s="12"/>
      <c r="RRL269" s="12"/>
      <c r="RRM269" s="12"/>
      <c r="RRN269" s="12"/>
      <c r="RRO269" s="12"/>
      <c r="RRP269" s="12"/>
      <c r="RRQ269" s="12"/>
      <c r="RRR269" s="12"/>
      <c r="RRS269" s="12"/>
      <c r="RRT269" s="12"/>
      <c r="RRU269" s="12"/>
      <c r="RRV269" s="12"/>
      <c r="RRW269" s="12"/>
      <c r="RRX269" s="12"/>
      <c r="RRY269" s="12"/>
      <c r="RRZ269" s="12"/>
      <c r="RSA269" s="12"/>
      <c r="RSB269" s="12"/>
      <c r="RSC269" s="12"/>
      <c r="RSD269" s="12"/>
      <c r="RSE269" s="12"/>
      <c r="RSF269" s="12"/>
      <c r="RSG269" s="12"/>
      <c r="RSH269" s="12"/>
      <c r="RSI269" s="12"/>
      <c r="RSJ269" s="12"/>
      <c r="RSK269" s="12"/>
      <c r="RSL269" s="12"/>
      <c r="RSM269" s="12"/>
      <c r="RSN269" s="12"/>
      <c r="RSO269" s="12"/>
      <c r="RSP269" s="12"/>
      <c r="RSQ269" s="12"/>
      <c r="RSR269" s="12"/>
      <c r="RSS269" s="12"/>
      <c r="RST269" s="12"/>
      <c r="RSU269" s="12"/>
      <c r="RSV269" s="12"/>
      <c r="RSW269" s="12"/>
      <c r="RSX269" s="12"/>
      <c r="RSY269" s="12"/>
      <c r="RSZ269" s="12"/>
      <c r="RTA269" s="12"/>
      <c r="RTB269" s="12"/>
      <c r="RTC269" s="12"/>
      <c r="RTD269" s="12"/>
      <c r="RTE269" s="12"/>
      <c r="RTF269" s="12"/>
      <c r="RTG269" s="12"/>
      <c r="RTH269" s="12"/>
      <c r="RTI269" s="12"/>
      <c r="RTJ269" s="12"/>
      <c r="RTK269" s="12"/>
      <c r="RTL269" s="12"/>
      <c r="RTM269" s="12"/>
      <c r="RTN269" s="12"/>
      <c r="RTO269" s="12"/>
      <c r="RTP269" s="12"/>
      <c r="RTQ269" s="12"/>
      <c r="RTR269" s="12"/>
      <c r="RTS269" s="12"/>
      <c r="RTT269" s="12"/>
      <c r="RTU269" s="12"/>
      <c r="RTV269" s="12"/>
      <c r="RTW269" s="12"/>
      <c r="RTX269" s="12"/>
      <c r="RTY269" s="12"/>
      <c r="RTZ269" s="12"/>
      <c r="RUA269" s="12"/>
      <c r="RUB269" s="12"/>
      <c r="RUC269" s="12"/>
      <c r="RUD269" s="12"/>
      <c r="RUE269" s="12"/>
      <c r="RUF269" s="12"/>
      <c r="RUG269" s="12"/>
      <c r="RUH269" s="12"/>
      <c r="RUI269" s="12"/>
      <c r="RUJ269" s="12"/>
      <c r="RUK269" s="12"/>
      <c r="RUL269" s="12"/>
      <c r="RUM269" s="12"/>
      <c r="RUN269" s="12"/>
      <c r="RUO269" s="12"/>
      <c r="RUP269" s="12"/>
      <c r="RUQ269" s="12"/>
      <c r="RUR269" s="12"/>
      <c r="RUS269" s="12"/>
      <c r="RUT269" s="12"/>
      <c r="RUU269" s="12"/>
      <c r="RUV269" s="12"/>
      <c r="RUW269" s="12"/>
      <c r="RUX269" s="12"/>
      <c r="RUY269" s="12"/>
      <c r="RUZ269" s="12"/>
      <c r="RVA269" s="12"/>
      <c r="RVB269" s="12"/>
      <c r="RVC269" s="12"/>
      <c r="RVD269" s="12"/>
      <c r="RVE269" s="12"/>
      <c r="RVF269" s="12"/>
      <c r="RVG269" s="12"/>
      <c r="RVH269" s="12"/>
      <c r="RVI269" s="12"/>
      <c r="RVJ269" s="12"/>
      <c r="RVK269" s="12"/>
      <c r="RVL269" s="12"/>
      <c r="RVM269" s="12"/>
      <c r="RVN269" s="12"/>
      <c r="RVO269" s="12"/>
      <c r="RVP269" s="12"/>
      <c r="RVQ269" s="12"/>
      <c r="RVR269" s="12"/>
      <c r="RVS269" s="12"/>
      <c r="RVT269" s="12"/>
      <c r="RVU269" s="12"/>
      <c r="RVV269" s="12"/>
      <c r="RVW269" s="12"/>
      <c r="RVX269" s="12"/>
      <c r="RVY269" s="12"/>
      <c r="RVZ269" s="12"/>
      <c r="RWA269" s="12"/>
      <c r="RWB269" s="12"/>
      <c r="RWC269" s="12"/>
      <c r="RWD269" s="12"/>
      <c r="RWE269" s="12"/>
      <c r="RWF269" s="12"/>
      <c r="RWG269" s="12"/>
      <c r="RWH269" s="12"/>
      <c r="RWI269" s="12"/>
      <c r="RWJ269" s="12"/>
      <c r="RWK269" s="12"/>
      <c r="RWL269" s="12"/>
      <c r="RWM269" s="12"/>
      <c r="RWN269" s="12"/>
      <c r="RWO269" s="12"/>
      <c r="RWP269" s="12"/>
      <c r="RWQ269" s="12"/>
      <c r="RWR269" s="12"/>
      <c r="RWS269" s="12"/>
      <c r="RWT269" s="12"/>
      <c r="RWU269" s="12"/>
      <c r="RWV269" s="12"/>
      <c r="RWW269" s="12"/>
      <c r="RWX269" s="12"/>
      <c r="RWY269" s="12"/>
      <c r="RWZ269" s="12"/>
      <c r="RXA269" s="12"/>
      <c r="RXB269" s="12"/>
      <c r="RXC269" s="12"/>
      <c r="RXD269" s="12"/>
      <c r="RXE269" s="12"/>
      <c r="RXF269" s="12"/>
      <c r="RXG269" s="12"/>
      <c r="RXH269" s="12"/>
      <c r="RXI269" s="12"/>
      <c r="RXJ269" s="12"/>
      <c r="RXK269" s="12"/>
      <c r="RXL269" s="12"/>
      <c r="RXM269" s="12"/>
      <c r="RXN269" s="12"/>
      <c r="RXO269" s="12"/>
      <c r="RXP269" s="12"/>
      <c r="RXQ269" s="12"/>
      <c r="RXR269" s="12"/>
      <c r="RXS269" s="12"/>
      <c r="RXT269" s="12"/>
      <c r="RXU269" s="12"/>
      <c r="RXV269" s="12"/>
      <c r="RXW269" s="12"/>
      <c r="RXX269" s="12"/>
      <c r="RXY269" s="12"/>
      <c r="RXZ269" s="12"/>
      <c r="RYA269" s="12"/>
      <c r="RYB269" s="12"/>
      <c r="RYC269" s="12"/>
      <c r="RYD269" s="12"/>
      <c r="RYE269" s="12"/>
      <c r="RYF269" s="12"/>
      <c r="RYG269" s="12"/>
      <c r="RYH269" s="12"/>
      <c r="RYI269" s="12"/>
      <c r="RYJ269" s="12"/>
      <c r="RYK269" s="12"/>
      <c r="RYL269" s="12"/>
      <c r="RYM269" s="12"/>
      <c r="RYN269" s="12"/>
      <c r="RYO269" s="12"/>
      <c r="RYP269" s="12"/>
      <c r="RYQ269" s="12"/>
      <c r="RYR269" s="12"/>
      <c r="RYS269" s="12"/>
      <c r="RYT269" s="12"/>
      <c r="RYU269" s="12"/>
      <c r="RYV269" s="12"/>
      <c r="RYW269" s="12"/>
      <c r="RYX269" s="12"/>
      <c r="RYY269" s="12"/>
      <c r="RYZ269" s="12"/>
      <c r="RZA269" s="12"/>
      <c r="RZB269" s="12"/>
      <c r="RZC269" s="12"/>
      <c r="RZD269" s="12"/>
      <c r="RZE269" s="12"/>
      <c r="RZF269" s="12"/>
      <c r="RZG269" s="12"/>
      <c r="RZH269" s="12"/>
      <c r="RZI269" s="12"/>
      <c r="RZJ269" s="12"/>
      <c r="RZK269" s="12"/>
      <c r="RZL269" s="12"/>
      <c r="RZM269" s="12"/>
      <c r="RZN269" s="12"/>
      <c r="RZO269" s="12"/>
      <c r="RZP269" s="12"/>
      <c r="RZQ269" s="12"/>
      <c r="RZR269" s="12"/>
      <c r="RZS269" s="12"/>
      <c r="RZT269" s="12"/>
      <c r="RZU269" s="12"/>
      <c r="RZV269" s="12"/>
      <c r="RZW269" s="12"/>
      <c r="RZX269" s="12"/>
      <c r="RZY269" s="12"/>
      <c r="RZZ269" s="12"/>
      <c r="SAA269" s="12"/>
      <c r="SAB269" s="12"/>
      <c r="SAC269" s="12"/>
      <c r="SAD269" s="12"/>
      <c r="SAE269" s="12"/>
      <c r="SAF269" s="12"/>
      <c r="SAG269" s="12"/>
      <c r="SAH269" s="12"/>
      <c r="SAI269" s="12"/>
      <c r="SAJ269" s="12"/>
      <c r="SAK269" s="12"/>
      <c r="SAL269" s="12"/>
      <c r="SAM269" s="12"/>
      <c r="SAN269" s="12"/>
      <c r="SAO269" s="12"/>
      <c r="SAP269" s="12"/>
      <c r="SAQ269" s="12"/>
      <c r="SAR269" s="12"/>
      <c r="SAS269" s="12"/>
      <c r="SAT269" s="12"/>
      <c r="SAU269" s="12"/>
      <c r="SAV269" s="12"/>
      <c r="SAW269" s="12"/>
      <c r="SAX269" s="12"/>
      <c r="SAY269" s="12"/>
      <c r="SAZ269" s="12"/>
      <c r="SBA269" s="12"/>
      <c r="SBB269" s="12"/>
      <c r="SBC269" s="12"/>
      <c r="SBD269" s="12"/>
      <c r="SBE269" s="12"/>
      <c r="SBF269" s="12"/>
      <c r="SBG269" s="12"/>
      <c r="SBH269" s="12"/>
      <c r="SBI269" s="12"/>
      <c r="SBJ269" s="12"/>
      <c r="SBK269" s="12"/>
      <c r="SBL269" s="12"/>
      <c r="SBM269" s="12"/>
      <c r="SBN269" s="12"/>
      <c r="SBO269" s="12"/>
      <c r="SBP269" s="12"/>
      <c r="SBQ269" s="12"/>
      <c r="SBR269" s="12"/>
      <c r="SBS269" s="12"/>
      <c r="SBT269" s="12"/>
      <c r="SBU269" s="12"/>
      <c r="SBV269" s="12"/>
      <c r="SBW269" s="12"/>
      <c r="SBX269" s="12"/>
      <c r="SBY269" s="12"/>
      <c r="SBZ269" s="12"/>
      <c r="SCA269" s="12"/>
      <c r="SCB269" s="12"/>
      <c r="SCC269" s="12"/>
      <c r="SCD269" s="12"/>
      <c r="SCE269" s="12"/>
      <c r="SCF269" s="12"/>
      <c r="SCG269" s="12"/>
      <c r="SCH269" s="12"/>
      <c r="SCI269" s="12"/>
      <c r="SCJ269" s="12"/>
      <c r="SCK269" s="12"/>
      <c r="SCL269" s="12"/>
      <c r="SCM269" s="12"/>
      <c r="SCN269" s="12"/>
      <c r="SCO269" s="12"/>
      <c r="SCP269" s="12"/>
      <c r="SCQ269" s="12"/>
      <c r="SCR269" s="12"/>
      <c r="SCS269" s="12"/>
      <c r="SCT269" s="12"/>
      <c r="SCU269" s="12"/>
      <c r="SCV269" s="12"/>
      <c r="SCW269" s="12"/>
      <c r="SCX269" s="12"/>
      <c r="SCY269" s="12"/>
      <c r="SCZ269" s="12"/>
      <c r="SDA269" s="12"/>
      <c r="SDB269" s="12"/>
      <c r="SDC269" s="12"/>
      <c r="SDD269" s="12"/>
      <c r="SDE269" s="12"/>
      <c r="SDF269" s="12"/>
      <c r="SDG269" s="12"/>
      <c r="SDH269" s="12"/>
      <c r="SDI269" s="12"/>
      <c r="SDJ269" s="12"/>
      <c r="SDK269" s="12"/>
      <c r="SDL269" s="12"/>
      <c r="SDM269" s="12"/>
      <c r="SDN269" s="12"/>
      <c r="SDO269" s="12"/>
      <c r="SDP269" s="12"/>
      <c r="SDQ269" s="12"/>
      <c r="SDR269" s="12"/>
      <c r="SDS269" s="12"/>
      <c r="SDT269" s="12"/>
      <c r="SDU269" s="12"/>
      <c r="SDV269" s="12"/>
      <c r="SDW269" s="12"/>
      <c r="SDX269" s="12"/>
      <c r="SDY269" s="12"/>
      <c r="SDZ269" s="12"/>
      <c r="SEA269" s="12"/>
      <c r="SEB269" s="12"/>
      <c r="SEC269" s="12"/>
      <c r="SED269" s="12"/>
      <c r="SEE269" s="12"/>
      <c r="SEF269" s="12"/>
      <c r="SEG269" s="12"/>
      <c r="SEH269" s="12"/>
      <c r="SEI269" s="12"/>
      <c r="SEJ269" s="12"/>
      <c r="SEK269" s="12"/>
      <c r="SEL269" s="12"/>
      <c r="SEM269" s="12"/>
      <c r="SEN269" s="12"/>
      <c r="SEO269" s="12"/>
      <c r="SEP269" s="12"/>
      <c r="SEQ269" s="12"/>
      <c r="SER269" s="12"/>
      <c r="SES269" s="12"/>
      <c r="SET269" s="12"/>
      <c r="SEU269" s="12"/>
      <c r="SEV269" s="12"/>
      <c r="SEW269" s="12"/>
      <c r="SEX269" s="12"/>
      <c r="SEY269" s="12"/>
      <c r="SEZ269" s="12"/>
      <c r="SFA269" s="12"/>
      <c r="SFB269" s="12"/>
      <c r="SFC269" s="12"/>
      <c r="SFD269" s="12"/>
      <c r="SFE269" s="12"/>
      <c r="SFF269" s="12"/>
      <c r="SFG269" s="12"/>
      <c r="SFH269" s="12"/>
      <c r="SFI269" s="12"/>
      <c r="SFJ269" s="12"/>
      <c r="SFK269" s="12"/>
      <c r="SFL269" s="12"/>
      <c r="SFM269" s="12"/>
      <c r="SFN269" s="12"/>
      <c r="SFO269" s="12"/>
      <c r="SFP269" s="12"/>
      <c r="SFQ269" s="12"/>
      <c r="SFR269" s="12"/>
      <c r="SFS269" s="12"/>
      <c r="SFT269" s="12"/>
      <c r="SFU269" s="12"/>
      <c r="SFV269" s="12"/>
      <c r="SFW269" s="12"/>
      <c r="SFX269" s="12"/>
      <c r="SFY269" s="12"/>
      <c r="SFZ269" s="12"/>
      <c r="SGA269" s="12"/>
      <c r="SGB269" s="12"/>
      <c r="SGC269" s="12"/>
      <c r="SGD269" s="12"/>
      <c r="SGE269" s="12"/>
      <c r="SGF269" s="12"/>
      <c r="SGG269" s="12"/>
      <c r="SGH269" s="12"/>
      <c r="SGI269" s="12"/>
      <c r="SGJ269" s="12"/>
      <c r="SGK269" s="12"/>
      <c r="SGL269" s="12"/>
      <c r="SGM269" s="12"/>
      <c r="SGN269" s="12"/>
      <c r="SGO269" s="12"/>
      <c r="SGP269" s="12"/>
      <c r="SGQ269" s="12"/>
      <c r="SGR269" s="12"/>
      <c r="SGS269" s="12"/>
      <c r="SGT269" s="12"/>
      <c r="SGU269" s="12"/>
      <c r="SGV269" s="12"/>
      <c r="SGW269" s="12"/>
      <c r="SGX269" s="12"/>
      <c r="SGY269" s="12"/>
      <c r="SGZ269" s="12"/>
      <c r="SHA269" s="12"/>
      <c r="SHB269" s="12"/>
      <c r="SHC269" s="12"/>
      <c r="SHD269" s="12"/>
      <c r="SHE269" s="12"/>
      <c r="SHF269" s="12"/>
      <c r="SHG269" s="12"/>
      <c r="SHH269" s="12"/>
      <c r="SHI269" s="12"/>
      <c r="SHJ269" s="12"/>
      <c r="SHK269" s="12"/>
      <c r="SHL269" s="12"/>
      <c r="SHM269" s="12"/>
      <c r="SHN269" s="12"/>
      <c r="SHO269" s="12"/>
      <c r="SHP269" s="12"/>
      <c r="SHQ269" s="12"/>
      <c r="SHR269" s="12"/>
      <c r="SHS269" s="12"/>
      <c r="SHT269" s="12"/>
      <c r="SHU269" s="12"/>
      <c r="SHV269" s="12"/>
      <c r="SHW269" s="12"/>
      <c r="SHX269" s="12"/>
      <c r="SHY269" s="12"/>
      <c r="SHZ269" s="12"/>
      <c r="SIA269" s="12"/>
      <c r="SIB269" s="12"/>
      <c r="SIC269" s="12"/>
      <c r="SID269" s="12"/>
      <c r="SIE269" s="12"/>
      <c r="SIF269" s="12"/>
      <c r="SIG269" s="12"/>
      <c r="SIH269" s="12"/>
      <c r="SII269" s="12"/>
      <c r="SIJ269" s="12"/>
      <c r="SIK269" s="12"/>
      <c r="SIL269" s="12"/>
      <c r="SIM269" s="12"/>
      <c r="SIN269" s="12"/>
      <c r="SIO269" s="12"/>
      <c r="SIP269" s="12"/>
      <c r="SIQ269" s="12"/>
      <c r="SIR269" s="12"/>
      <c r="SIS269" s="12"/>
      <c r="SIT269" s="12"/>
      <c r="SIU269" s="12"/>
      <c r="SIV269" s="12"/>
      <c r="SIW269" s="12"/>
      <c r="SIX269" s="12"/>
      <c r="SIY269" s="12"/>
      <c r="SIZ269" s="12"/>
      <c r="SJA269" s="12"/>
      <c r="SJB269" s="12"/>
      <c r="SJC269" s="12"/>
      <c r="SJD269" s="12"/>
      <c r="SJE269" s="12"/>
      <c r="SJF269" s="12"/>
      <c r="SJG269" s="12"/>
      <c r="SJH269" s="12"/>
      <c r="SJI269" s="12"/>
      <c r="SJJ269" s="12"/>
      <c r="SJK269" s="12"/>
      <c r="SJL269" s="12"/>
      <c r="SJM269" s="12"/>
      <c r="SJN269" s="12"/>
      <c r="SJO269" s="12"/>
      <c r="SJP269" s="12"/>
      <c r="SJQ269" s="12"/>
      <c r="SJR269" s="12"/>
      <c r="SJS269" s="12"/>
      <c r="SJT269" s="12"/>
      <c r="SJU269" s="12"/>
      <c r="SJV269" s="12"/>
      <c r="SJW269" s="12"/>
      <c r="SJX269" s="12"/>
      <c r="SJY269" s="12"/>
      <c r="SJZ269" s="12"/>
      <c r="SKA269" s="12"/>
      <c r="SKB269" s="12"/>
      <c r="SKC269" s="12"/>
      <c r="SKD269" s="12"/>
      <c r="SKE269" s="12"/>
      <c r="SKF269" s="12"/>
      <c r="SKG269" s="12"/>
      <c r="SKH269" s="12"/>
      <c r="SKI269" s="12"/>
      <c r="SKJ269" s="12"/>
      <c r="SKK269" s="12"/>
      <c r="SKL269" s="12"/>
      <c r="SKM269" s="12"/>
      <c r="SKN269" s="12"/>
      <c r="SKO269" s="12"/>
      <c r="SKP269" s="12"/>
      <c r="SKQ269" s="12"/>
      <c r="SKR269" s="12"/>
      <c r="SKS269" s="12"/>
      <c r="SKT269" s="12"/>
      <c r="SKU269" s="12"/>
      <c r="SKV269" s="12"/>
      <c r="SKW269" s="12"/>
      <c r="SKX269" s="12"/>
      <c r="SKY269" s="12"/>
      <c r="SKZ269" s="12"/>
      <c r="SLA269" s="12"/>
      <c r="SLB269" s="12"/>
      <c r="SLC269" s="12"/>
      <c r="SLD269" s="12"/>
      <c r="SLE269" s="12"/>
      <c r="SLF269" s="12"/>
      <c r="SLG269" s="12"/>
      <c r="SLH269" s="12"/>
      <c r="SLI269" s="12"/>
      <c r="SLJ269" s="12"/>
      <c r="SLK269" s="12"/>
      <c r="SLL269" s="12"/>
      <c r="SLM269" s="12"/>
      <c r="SLN269" s="12"/>
      <c r="SLO269" s="12"/>
      <c r="SLP269" s="12"/>
      <c r="SLQ269" s="12"/>
      <c r="SLR269" s="12"/>
      <c r="SLS269" s="12"/>
      <c r="SLT269" s="12"/>
      <c r="SLU269" s="12"/>
      <c r="SLV269" s="12"/>
      <c r="SLW269" s="12"/>
      <c r="SLX269" s="12"/>
      <c r="SLY269" s="12"/>
      <c r="SLZ269" s="12"/>
      <c r="SMA269" s="12"/>
      <c r="SMB269" s="12"/>
      <c r="SMC269" s="12"/>
      <c r="SMD269" s="12"/>
      <c r="SME269" s="12"/>
      <c r="SMF269" s="12"/>
      <c r="SMG269" s="12"/>
      <c r="SMH269" s="12"/>
      <c r="SMI269" s="12"/>
      <c r="SMJ269" s="12"/>
      <c r="SMK269" s="12"/>
      <c r="SML269" s="12"/>
      <c r="SMM269" s="12"/>
      <c r="SMN269" s="12"/>
      <c r="SMO269" s="12"/>
      <c r="SMP269" s="12"/>
      <c r="SMQ269" s="12"/>
      <c r="SMR269" s="12"/>
      <c r="SMS269" s="12"/>
      <c r="SMT269" s="12"/>
      <c r="SMU269" s="12"/>
      <c r="SMV269" s="12"/>
      <c r="SMW269" s="12"/>
      <c r="SMX269" s="12"/>
      <c r="SMY269" s="12"/>
      <c r="SMZ269" s="12"/>
      <c r="SNA269" s="12"/>
      <c r="SNB269" s="12"/>
      <c r="SNC269" s="12"/>
      <c r="SND269" s="12"/>
      <c r="SNE269" s="12"/>
      <c r="SNF269" s="12"/>
      <c r="SNG269" s="12"/>
      <c r="SNH269" s="12"/>
      <c r="SNI269" s="12"/>
      <c r="SNJ269" s="12"/>
      <c r="SNK269" s="12"/>
      <c r="SNL269" s="12"/>
      <c r="SNM269" s="12"/>
      <c r="SNN269" s="12"/>
      <c r="SNO269" s="12"/>
      <c r="SNP269" s="12"/>
      <c r="SNQ269" s="12"/>
      <c r="SNR269" s="12"/>
      <c r="SNS269" s="12"/>
      <c r="SNT269" s="12"/>
      <c r="SNU269" s="12"/>
      <c r="SNV269" s="12"/>
      <c r="SNW269" s="12"/>
      <c r="SNX269" s="12"/>
      <c r="SNY269" s="12"/>
      <c r="SNZ269" s="12"/>
      <c r="SOA269" s="12"/>
      <c r="SOB269" s="12"/>
      <c r="SOC269" s="12"/>
      <c r="SOD269" s="12"/>
      <c r="SOE269" s="12"/>
      <c r="SOF269" s="12"/>
      <c r="SOG269" s="12"/>
      <c r="SOH269" s="12"/>
      <c r="SOI269" s="12"/>
      <c r="SOJ269" s="12"/>
      <c r="SOK269" s="12"/>
      <c r="SOL269" s="12"/>
      <c r="SOM269" s="12"/>
      <c r="SON269" s="12"/>
      <c r="SOO269" s="12"/>
      <c r="SOP269" s="12"/>
      <c r="SOQ269" s="12"/>
      <c r="SOR269" s="12"/>
      <c r="SOS269" s="12"/>
      <c r="SOT269" s="12"/>
      <c r="SOU269" s="12"/>
      <c r="SOV269" s="12"/>
      <c r="SOW269" s="12"/>
      <c r="SOX269" s="12"/>
      <c r="SOY269" s="12"/>
      <c r="SOZ269" s="12"/>
      <c r="SPA269" s="12"/>
      <c r="SPB269" s="12"/>
      <c r="SPC269" s="12"/>
      <c r="SPD269" s="12"/>
      <c r="SPE269" s="12"/>
      <c r="SPF269" s="12"/>
      <c r="SPG269" s="12"/>
      <c r="SPH269" s="12"/>
      <c r="SPI269" s="12"/>
      <c r="SPJ269" s="12"/>
      <c r="SPK269" s="12"/>
      <c r="SPL269" s="12"/>
      <c r="SPM269" s="12"/>
      <c r="SPN269" s="12"/>
      <c r="SPO269" s="12"/>
      <c r="SPP269" s="12"/>
      <c r="SPQ269" s="12"/>
      <c r="SPR269" s="12"/>
      <c r="SPS269" s="12"/>
      <c r="SPT269" s="12"/>
      <c r="SPU269" s="12"/>
      <c r="SPV269" s="12"/>
      <c r="SPW269" s="12"/>
      <c r="SPX269" s="12"/>
      <c r="SPY269" s="12"/>
      <c r="SPZ269" s="12"/>
      <c r="SQA269" s="12"/>
      <c r="SQB269" s="12"/>
      <c r="SQC269" s="12"/>
      <c r="SQD269" s="12"/>
      <c r="SQE269" s="12"/>
      <c r="SQF269" s="12"/>
      <c r="SQG269" s="12"/>
      <c r="SQH269" s="12"/>
      <c r="SQI269" s="12"/>
      <c r="SQJ269" s="12"/>
      <c r="SQK269" s="12"/>
      <c r="SQL269" s="12"/>
      <c r="SQM269" s="12"/>
      <c r="SQN269" s="12"/>
      <c r="SQO269" s="12"/>
      <c r="SQP269" s="12"/>
      <c r="SQQ269" s="12"/>
      <c r="SQR269" s="12"/>
      <c r="SQS269" s="12"/>
      <c r="SQT269" s="12"/>
      <c r="SQU269" s="12"/>
      <c r="SQV269" s="12"/>
      <c r="SQW269" s="12"/>
      <c r="SQX269" s="12"/>
      <c r="SQY269" s="12"/>
      <c r="SQZ269" s="12"/>
      <c r="SRA269" s="12"/>
      <c r="SRB269" s="12"/>
      <c r="SRC269" s="12"/>
      <c r="SRD269" s="12"/>
      <c r="SRE269" s="12"/>
      <c r="SRF269" s="12"/>
      <c r="SRG269" s="12"/>
      <c r="SRH269" s="12"/>
      <c r="SRI269" s="12"/>
      <c r="SRJ269" s="12"/>
      <c r="SRK269" s="12"/>
      <c r="SRL269" s="12"/>
      <c r="SRM269" s="12"/>
      <c r="SRN269" s="12"/>
      <c r="SRO269" s="12"/>
      <c r="SRP269" s="12"/>
      <c r="SRQ269" s="12"/>
      <c r="SRR269" s="12"/>
      <c r="SRS269" s="12"/>
      <c r="SRT269" s="12"/>
      <c r="SRU269" s="12"/>
      <c r="SRV269" s="12"/>
      <c r="SRW269" s="12"/>
      <c r="SRX269" s="12"/>
      <c r="SRY269" s="12"/>
      <c r="SRZ269" s="12"/>
      <c r="SSA269" s="12"/>
      <c r="SSB269" s="12"/>
      <c r="SSC269" s="12"/>
      <c r="SSD269" s="12"/>
      <c r="SSE269" s="12"/>
      <c r="SSF269" s="12"/>
      <c r="SSG269" s="12"/>
      <c r="SSH269" s="12"/>
      <c r="SSI269" s="12"/>
      <c r="SSJ269" s="12"/>
      <c r="SSK269" s="12"/>
      <c r="SSL269" s="12"/>
      <c r="SSM269" s="12"/>
      <c r="SSN269" s="12"/>
      <c r="SSO269" s="12"/>
      <c r="SSP269" s="12"/>
      <c r="SSQ269" s="12"/>
      <c r="SSR269" s="12"/>
      <c r="SSS269" s="12"/>
      <c r="SST269" s="12"/>
      <c r="SSU269" s="12"/>
      <c r="SSV269" s="12"/>
      <c r="SSW269" s="12"/>
      <c r="SSX269" s="12"/>
      <c r="SSY269" s="12"/>
      <c r="SSZ269" s="12"/>
      <c r="STA269" s="12"/>
      <c r="STB269" s="12"/>
      <c r="STC269" s="12"/>
      <c r="STD269" s="12"/>
      <c r="STE269" s="12"/>
      <c r="STF269" s="12"/>
      <c r="STG269" s="12"/>
      <c r="STH269" s="12"/>
      <c r="STI269" s="12"/>
      <c r="STJ269" s="12"/>
      <c r="STK269" s="12"/>
      <c r="STL269" s="12"/>
      <c r="STM269" s="12"/>
      <c r="STN269" s="12"/>
      <c r="STO269" s="12"/>
      <c r="STP269" s="12"/>
      <c r="STQ269" s="12"/>
      <c r="STR269" s="12"/>
      <c r="STS269" s="12"/>
      <c r="STT269" s="12"/>
      <c r="STU269" s="12"/>
      <c r="STV269" s="12"/>
      <c r="STW269" s="12"/>
      <c r="STX269" s="12"/>
      <c r="STY269" s="12"/>
      <c r="STZ269" s="12"/>
      <c r="SUA269" s="12"/>
      <c r="SUB269" s="12"/>
      <c r="SUC269" s="12"/>
      <c r="SUD269" s="12"/>
      <c r="SUE269" s="12"/>
      <c r="SUF269" s="12"/>
      <c r="SUG269" s="12"/>
      <c r="SUH269" s="12"/>
      <c r="SUI269" s="12"/>
      <c r="SUJ269" s="12"/>
      <c r="SUK269" s="12"/>
      <c r="SUL269" s="12"/>
      <c r="SUM269" s="12"/>
      <c r="SUN269" s="12"/>
      <c r="SUO269" s="12"/>
      <c r="SUP269" s="12"/>
      <c r="SUQ269" s="12"/>
      <c r="SUR269" s="12"/>
      <c r="SUS269" s="12"/>
      <c r="SUT269" s="12"/>
      <c r="SUU269" s="12"/>
      <c r="SUV269" s="12"/>
      <c r="SUW269" s="12"/>
      <c r="SUX269" s="12"/>
      <c r="SUY269" s="12"/>
      <c r="SUZ269" s="12"/>
      <c r="SVA269" s="12"/>
      <c r="SVB269" s="12"/>
      <c r="SVC269" s="12"/>
      <c r="SVD269" s="12"/>
      <c r="SVE269" s="12"/>
      <c r="SVF269" s="12"/>
      <c r="SVG269" s="12"/>
      <c r="SVH269" s="12"/>
      <c r="SVI269" s="12"/>
      <c r="SVJ269" s="12"/>
      <c r="SVK269" s="12"/>
      <c r="SVL269" s="12"/>
      <c r="SVM269" s="12"/>
      <c r="SVN269" s="12"/>
      <c r="SVO269" s="12"/>
      <c r="SVP269" s="12"/>
      <c r="SVQ269" s="12"/>
      <c r="SVR269" s="12"/>
      <c r="SVS269" s="12"/>
      <c r="SVT269" s="12"/>
      <c r="SVU269" s="12"/>
      <c r="SVV269" s="12"/>
      <c r="SVW269" s="12"/>
      <c r="SVX269" s="12"/>
      <c r="SVY269" s="12"/>
      <c r="SVZ269" s="12"/>
      <c r="SWA269" s="12"/>
      <c r="SWB269" s="12"/>
      <c r="SWC269" s="12"/>
      <c r="SWD269" s="12"/>
      <c r="SWE269" s="12"/>
      <c r="SWF269" s="12"/>
      <c r="SWG269" s="12"/>
      <c r="SWH269" s="12"/>
      <c r="SWI269" s="12"/>
      <c r="SWJ269" s="12"/>
      <c r="SWK269" s="12"/>
      <c r="SWL269" s="12"/>
      <c r="SWM269" s="12"/>
      <c r="SWN269" s="12"/>
      <c r="SWO269" s="12"/>
      <c r="SWP269" s="12"/>
      <c r="SWQ269" s="12"/>
      <c r="SWR269" s="12"/>
      <c r="SWS269" s="12"/>
      <c r="SWT269" s="12"/>
      <c r="SWU269" s="12"/>
      <c r="SWV269" s="12"/>
      <c r="SWW269" s="12"/>
      <c r="SWX269" s="12"/>
      <c r="SWY269" s="12"/>
      <c r="SWZ269" s="12"/>
      <c r="SXA269" s="12"/>
      <c r="SXB269" s="12"/>
      <c r="SXC269" s="12"/>
      <c r="SXD269" s="12"/>
      <c r="SXE269" s="12"/>
      <c r="SXF269" s="12"/>
      <c r="SXG269" s="12"/>
      <c r="SXH269" s="12"/>
      <c r="SXI269" s="12"/>
      <c r="SXJ269" s="12"/>
      <c r="SXK269" s="12"/>
      <c r="SXL269" s="12"/>
      <c r="SXM269" s="12"/>
      <c r="SXN269" s="12"/>
      <c r="SXO269" s="12"/>
      <c r="SXP269" s="12"/>
      <c r="SXQ269" s="12"/>
      <c r="SXR269" s="12"/>
      <c r="SXS269" s="12"/>
      <c r="SXT269" s="12"/>
      <c r="SXU269" s="12"/>
      <c r="SXV269" s="12"/>
      <c r="SXW269" s="12"/>
      <c r="SXX269" s="12"/>
      <c r="SXY269" s="12"/>
      <c r="SXZ269" s="12"/>
      <c r="SYA269" s="12"/>
      <c r="SYB269" s="12"/>
      <c r="SYC269" s="12"/>
      <c r="SYD269" s="12"/>
      <c r="SYE269" s="12"/>
      <c r="SYF269" s="12"/>
      <c r="SYG269" s="12"/>
      <c r="SYH269" s="12"/>
      <c r="SYI269" s="12"/>
      <c r="SYJ269" s="12"/>
      <c r="SYK269" s="12"/>
      <c r="SYL269" s="12"/>
      <c r="SYM269" s="12"/>
      <c r="SYN269" s="12"/>
      <c r="SYO269" s="12"/>
      <c r="SYP269" s="12"/>
      <c r="SYQ269" s="12"/>
      <c r="SYR269" s="12"/>
      <c r="SYS269" s="12"/>
      <c r="SYT269" s="12"/>
      <c r="SYU269" s="12"/>
      <c r="SYV269" s="12"/>
      <c r="SYW269" s="12"/>
      <c r="SYX269" s="12"/>
      <c r="SYY269" s="12"/>
      <c r="SYZ269" s="12"/>
      <c r="SZA269" s="12"/>
      <c r="SZB269" s="12"/>
      <c r="SZC269" s="12"/>
      <c r="SZD269" s="12"/>
      <c r="SZE269" s="12"/>
      <c r="SZF269" s="12"/>
      <c r="SZG269" s="12"/>
      <c r="SZH269" s="12"/>
      <c r="SZI269" s="12"/>
      <c r="SZJ269" s="12"/>
      <c r="SZK269" s="12"/>
      <c r="SZL269" s="12"/>
      <c r="SZM269" s="12"/>
      <c r="SZN269" s="12"/>
      <c r="SZO269" s="12"/>
      <c r="SZP269" s="12"/>
      <c r="SZQ269" s="12"/>
      <c r="SZR269" s="12"/>
      <c r="SZS269" s="12"/>
      <c r="SZT269" s="12"/>
      <c r="SZU269" s="12"/>
      <c r="SZV269" s="12"/>
      <c r="SZW269" s="12"/>
      <c r="SZX269" s="12"/>
      <c r="SZY269" s="12"/>
      <c r="SZZ269" s="12"/>
      <c r="TAA269" s="12"/>
      <c r="TAB269" s="12"/>
      <c r="TAC269" s="12"/>
      <c r="TAD269" s="12"/>
      <c r="TAE269" s="12"/>
      <c r="TAF269" s="12"/>
      <c r="TAG269" s="12"/>
      <c r="TAH269" s="12"/>
      <c r="TAI269" s="12"/>
      <c r="TAJ269" s="12"/>
      <c r="TAK269" s="12"/>
      <c r="TAL269" s="12"/>
      <c r="TAM269" s="12"/>
      <c r="TAN269" s="12"/>
      <c r="TAO269" s="12"/>
      <c r="TAP269" s="12"/>
      <c r="TAQ269" s="12"/>
      <c r="TAR269" s="12"/>
      <c r="TAS269" s="12"/>
      <c r="TAT269" s="12"/>
      <c r="TAU269" s="12"/>
      <c r="TAV269" s="12"/>
      <c r="TAW269" s="12"/>
      <c r="TAX269" s="12"/>
      <c r="TAY269" s="12"/>
      <c r="TAZ269" s="12"/>
      <c r="TBA269" s="12"/>
      <c r="TBB269" s="12"/>
      <c r="TBC269" s="12"/>
      <c r="TBD269" s="12"/>
      <c r="TBE269" s="12"/>
      <c r="TBF269" s="12"/>
      <c r="TBG269" s="12"/>
      <c r="TBH269" s="12"/>
      <c r="TBI269" s="12"/>
      <c r="TBJ269" s="12"/>
      <c r="TBK269" s="12"/>
      <c r="TBL269" s="12"/>
      <c r="TBM269" s="12"/>
      <c r="TBN269" s="12"/>
      <c r="TBO269" s="12"/>
      <c r="TBP269" s="12"/>
      <c r="TBQ269" s="12"/>
      <c r="TBR269" s="12"/>
      <c r="TBS269" s="12"/>
      <c r="TBT269" s="12"/>
      <c r="TBU269" s="12"/>
      <c r="TBV269" s="12"/>
      <c r="TBW269" s="12"/>
      <c r="TBX269" s="12"/>
      <c r="TBY269" s="12"/>
      <c r="TBZ269" s="12"/>
      <c r="TCA269" s="12"/>
      <c r="TCB269" s="12"/>
      <c r="TCC269" s="12"/>
      <c r="TCD269" s="12"/>
      <c r="TCE269" s="12"/>
      <c r="TCF269" s="12"/>
      <c r="TCG269" s="12"/>
      <c r="TCH269" s="12"/>
      <c r="TCI269" s="12"/>
      <c r="TCJ269" s="12"/>
      <c r="TCK269" s="12"/>
      <c r="TCL269" s="12"/>
      <c r="TCM269" s="12"/>
      <c r="TCN269" s="12"/>
      <c r="TCO269" s="12"/>
      <c r="TCP269" s="12"/>
      <c r="TCQ269" s="12"/>
      <c r="TCR269" s="12"/>
      <c r="TCS269" s="12"/>
      <c r="TCT269" s="12"/>
      <c r="TCU269" s="12"/>
      <c r="TCV269" s="12"/>
      <c r="TCW269" s="12"/>
      <c r="TCX269" s="12"/>
      <c r="TCY269" s="12"/>
      <c r="TCZ269" s="12"/>
      <c r="TDA269" s="12"/>
      <c r="TDB269" s="12"/>
      <c r="TDC269" s="12"/>
      <c r="TDD269" s="12"/>
      <c r="TDE269" s="12"/>
      <c r="TDF269" s="12"/>
      <c r="TDG269" s="12"/>
      <c r="TDH269" s="12"/>
      <c r="TDI269" s="12"/>
      <c r="TDJ269" s="12"/>
      <c r="TDK269" s="12"/>
      <c r="TDL269" s="12"/>
      <c r="TDM269" s="12"/>
      <c r="TDN269" s="12"/>
      <c r="TDO269" s="12"/>
      <c r="TDP269" s="12"/>
      <c r="TDQ269" s="12"/>
      <c r="TDR269" s="12"/>
      <c r="TDS269" s="12"/>
      <c r="TDT269" s="12"/>
      <c r="TDU269" s="12"/>
      <c r="TDV269" s="12"/>
      <c r="TDW269" s="12"/>
      <c r="TDX269" s="12"/>
      <c r="TDY269" s="12"/>
      <c r="TDZ269" s="12"/>
      <c r="TEA269" s="12"/>
      <c r="TEB269" s="12"/>
      <c r="TEC269" s="12"/>
      <c r="TED269" s="12"/>
      <c r="TEE269" s="12"/>
      <c r="TEF269" s="12"/>
      <c r="TEG269" s="12"/>
      <c r="TEH269" s="12"/>
      <c r="TEI269" s="12"/>
      <c r="TEJ269" s="12"/>
      <c r="TEK269" s="12"/>
      <c r="TEL269" s="12"/>
      <c r="TEM269" s="12"/>
      <c r="TEN269" s="12"/>
      <c r="TEO269" s="12"/>
      <c r="TEP269" s="12"/>
      <c r="TEQ269" s="12"/>
      <c r="TER269" s="12"/>
      <c r="TES269" s="12"/>
      <c r="TET269" s="12"/>
      <c r="TEU269" s="12"/>
      <c r="TEV269" s="12"/>
      <c r="TEW269" s="12"/>
      <c r="TEX269" s="12"/>
      <c r="TEY269" s="12"/>
      <c r="TEZ269" s="12"/>
      <c r="TFA269" s="12"/>
      <c r="TFB269" s="12"/>
      <c r="TFC269" s="12"/>
      <c r="TFD269" s="12"/>
      <c r="TFE269" s="12"/>
      <c r="TFF269" s="12"/>
      <c r="TFG269" s="12"/>
      <c r="TFH269" s="12"/>
      <c r="TFI269" s="12"/>
      <c r="TFJ269" s="12"/>
      <c r="TFK269" s="12"/>
      <c r="TFL269" s="12"/>
      <c r="TFM269" s="12"/>
      <c r="TFN269" s="12"/>
      <c r="TFO269" s="12"/>
      <c r="TFP269" s="12"/>
      <c r="TFQ269" s="12"/>
      <c r="TFR269" s="12"/>
      <c r="TFS269" s="12"/>
      <c r="TFT269" s="12"/>
      <c r="TFU269" s="12"/>
      <c r="TFV269" s="12"/>
      <c r="TFW269" s="12"/>
      <c r="TFX269" s="12"/>
      <c r="TFY269" s="12"/>
      <c r="TFZ269" s="12"/>
      <c r="TGA269" s="12"/>
      <c r="TGB269" s="12"/>
      <c r="TGC269" s="12"/>
      <c r="TGD269" s="12"/>
      <c r="TGE269" s="12"/>
      <c r="TGF269" s="12"/>
      <c r="TGG269" s="12"/>
      <c r="TGH269" s="12"/>
      <c r="TGI269" s="12"/>
      <c r="TGJ269" s="12"/>
      <c r="TGK269" s="12"/>
      <c r="TGL269" s="12"/>
      <c r="TGM269" s="12"/>
      <c r="TGN269" s="12"/>
      <c r="TGO269" s="12"/>
      <c r="TGP269" s="12"/>
      <c r="TGQ269" s="12"/>
      <c r="TGR269" s="12"/>
      <c r="TGS269" s="12"/>
      <c r="TGT269" s="12"/>
      <c r="TGU269" s="12"/>
      <c r="TGV269" s="12"/>
      <c r="TGW269" s="12"/>
      <c r="TGX269" s="12"/>
      <c r="TGY269" s="12"/>
      <c r="TGZ269" s="12"/>
      <c r="THA269" s="12"/>
      <c r="THB269" s="12"/>
      <c r="THC269" s="12"/>
      <c r="THD269" s="12"/>
      <c r="THE269" s="12"/>
      <c r="THF269" s="12"/>
      <c r="THG269" s="12"/>
      <c r="THH269" s="12"/>
      <c r="THI269" s="12"/>
      <c r="THJ269" s="12"/>
      <c r="THK269" s="12"/>
      <c r="THL269" s="12"/>
      <c r="THM269" s="12"/>
      <c r="THN269" s="12"/>
      <c r="THO269" s="12"/>
      <c r="THP269" s="12"/>
      <c r="THQ269" s="12"/>
      <c r="THR269" s="12"/>
      <c r="THS269" s="12"/>
      <c r="THT269" s="12"/>
      <c r="THU269" s="12"/>
      <c r="THV269" s="12"/>
      <c r="THW269" s="12"/>
      <c r="THX269" s="12"/>
      <c r="THY269" s="12"/>
      <c r="THZ269" s="12"/>
      <c r="TIA269" s="12"/>
      <c r="TIB269" s="12"/>
      <c r="TIC269" s="12"/>
      <c r="TID269" s="12"/>
      <c r="TIE269" s="12"/>
      <c r="TIF269" s="12"/>
      <c r="TIG269" s="12"/>
      <c r="TIH269" s="12"/>
      <c r="TII269" s="12"/>
      <c r="TIJ269" s="12"/>
      <c r="TIK269" s="12"/>
      <c r="TIL269" s="12"/>
      <c r="TIM269" s="12"/>
      <c r="TIN269" s="12"/>
      <c r="TIO269" s="12"/>
      <c r="TIP269" s="12"/>
      <c r="TIQ269" s="12"/>
      <c r="TIR269" s="12"/>
      <c r="TIS269" s="12"/>
      <c r="TIT269" s="12"/>
      <c r="TIU269" s="12"/>
      <c r="TIV269" s="12"/>
      <c r="TIW269" s="12"/>
      <c r="TIX269" s="12"/>
      <c r="TIY269" s="12"/>
      <c r="TIZ269" s="12"/>
      <c r="TJA269" s="12"/>
      <c r="TJB269" s="12"/>
      <c r="TJC269" s="12"/>
      <c r="TJD269" s="12"/>
      <c r="TJE269" s="12"/>
      <c r="TJF269" s="12"/>
      <c r="TJG269" s="12"/>
      <c r="TJH269" s="12"/>
      <c r="TJI269" s="12"/>
      <c r="TJJ269" s="12"/>
      <c r="TJK269" s="12"/>
      <c r="TJL269" s="12"/>
      <c r="TJM269" s="12"/>
      <c r="TJN269" s="12"/>
      <c r="TJO269" s="12"/>
      <c r="TJP269" s="12"/>
      <c r="TJQ269" s="12"/>
      <c r="TJR269" s="12"/>
      <c r="TJS269" s="12"/>
      <c r="TJT269" s="12"/>
      <c r="TJU269" s="12"/>
      <c r="TJV269" s="12"/>
      <c r="TJW269" s="12"/>
      <c r="TJX269" s="12"/>
      <c r="TJY269" s="12"/>
      <c r="TJZ269" s="12"/>
      <c r="TKA269" s="12"/>
      <c r="TKB269" s="12"/>
      <c r="TKC269" s="12"/>
      <c r="TKD269" s="12"/>
      <c r="TKE269" s="12"/>
      <c r="TKF269" s="12"/>
      <c r="TKG269" s="12"/>
      <c r="TKH269" s="12"/>
      <c r="TKI269" s="12"/>
      <c r="TKJ269" s="12"/>
      <c r="TKK269" s="12"/>
      <c r="TKL269" s="12"/>
      <c r="TKM269" s="12"/>
      <c r="TKN269" s="12"/>
      <c r="TKO269" s="12"/>
      <c r="TKP269" s="12"/>
      <c r="TKQ269" s="12"/>
      <c r="TKR269" s="12"/>
      <c r="TKS269" s="12"/>
      <c r="TKT269" s="12"/>
      <c r="TKU269" s="12"/>
      <c r="TKV269" s="12"/>
      <c r="TKW269" s="12"/>
      <c r="TKX269" s="12"/>
      <c r="TKY269" s="12"/>
      <c r="TKZ269" s="12"/>
      <c r="TLA269" s="12"/>
      <c r="TLB269" s="12"/>
      <c r="TLC269" s="12"/>
      <c r="TLD269" s="12"/>
      <c r="TLE269" s="12"/>
      <c r="TLF269" s="12"/>
      <c r="TLG269" s="12"/>
      <c r="TLH269" s="12"/>
      <c r="TLI269" s="12"/>
      <c r="TLJ269" s="12"/>
      <c r="TLK269" s="12"/>
      <c r="TLL269" s="12"/>
      <c r="TLM269" s="12"/>
      <c r="TLN269" s="12"/>
      <c r="TLO269" s="12"/>
      <c r="TLP269" s="12"/>
      <c r="TLQ269" s="12"/>
      <c r="TLR269" s="12"/>
      <c r="TLS269" s="12"/>
      <c r="TLT269" s="12"/>
      <c r="TLU269" s="12"/>
      <c r="TLV269" s="12"/>
      <c r="TLW269" s="12"/>
      <c r="TLX269" s="12"/>
      <c r="TLY269" s="12"/>
      <c r="TLZ269" s="12"/>
      <c r="TMA269" s="12"/>
      <c r="TMB269" s="12"/>
      <c r="TMC269" s="12"/>
      <c r="TMD269" s="12"/>
      <c r="TME269" s="12"/>
      <c r="TMF269" s="12"/>
      <c r="TMG269" s="12"/>
      <c r="TMH269" s="12"/>
      <c r="TMI269" s="12"/>
      <c r="TMJ269" s="12"/>
      <c r="TMK269" s="12"/>
      <c r="TML269" s="12"/>
      <c r="TMM269" s="12"/>
      <c r="TMN269" s="12"/>
      <c r="TMO269" s="12"/>
      <c r="TMP269" s="12"/>
      <c r="TMQ269" s="12"/>
      <c r="TMR269" s="12"/>
      <c r="TMS269" s="12"/>
      <c r="TMT269" s="12"/>
      <c r="TMU269" s="12"/>
      <c r="TMV269" s="12"/>
      <c r="TMW269" s="12"/>
      <c r="TMX269" s="12"/>
      <c r="TMY269" s="12"/>
      <c r="TMZ269" s="12"/>
      <c r="TNA269" s="12"/>
      <c r="TNB269" s="12"/>
      <c r="TNC269" s="12"/>
      <c r="TND269" s="12"/>
      <c r="TNE269" s="12"/>
      <c r="TNF269" s="12"/>
      <c r="TNG269" s="12"/>
      <c r="TNH269" s="12"/>
      <c r="TNI269" s="12"/>
      <c r="TNJ269" s="12"/>
      <c r="TNK269" s="12"/>
      <c r="TNL269" s="12"/>
      <c r="TNM269" s="12"/>
      <c r="TNN269" s="12"/>
      <c r="TNO269" s="12"/>
      <c r="TNP269" s="12"/>
      <c r="TNQ269" s="12"/>
      <c r="TNR269" s="12"/>
      <c r="TNS269" s="12"/>
      <c r="TNT269" s="12"/>
      <c r="TNU269" s="12"/>
      <c r="TNV269" s="12"/>
      <c r="TNW269" s="12"/>
      <c r="TNX269" s="12"/>
      <c r="TNY269" s="12"/>
      <c r="TNZ269" s="12"/>
      <c r="TOA269" s="12"/>
      <c r="TOB269" s="12"/>
      <c r="TOC269" s="12"/>
      <c r="TOD269" s="12"/>
      <c r="TOE269" s="12"/>
      <c r="TOF269" s="12"/>
      <c r="TOG269" s="12"/>
      <c r="TOH269" s="12"/>
      <c r="TOI269" s="12"/>
      <c r="TOJ269" s="12"/>
      <c r="TOK269" s="12"/>
      <c r="TOL269" s="12"/>
      <c r="TOM269" s="12"/>
      <c r="TON269" s="12"/>
      <c r="TOO269" s="12"/>
      <c r="TOP269" s="12"/>
      <c r="TOQ269" s="12"/>
      <c r="TOR269" s="12"/>
      <c r="TOS269" s="12"/>
      <c r="TOT269" s="12"/>
      <c r="TOU269" s="12"/>
      <c r="TOV269" s="12"/>
      <c r="TOW269" s="12"/>
      <c r="TOX269" s="12"/>
      <c r="TOY269" s="12"/>
      <c r="TOZ269" s="12"/>
      <c r="TPA269" s="12"/>
      <c r="TPB269" s="12"/>
      <c r="TPC269" s="12"/>
      <c r="TPD269" s="12"/>
      <c r="TPE269" s="12"/>
      <c r="TPF269" s="12"/>
      <c r="TPG269" s="12"/>
      <c r="TPH269" s="12"/>
      <c r="TPI269" s="12"/>
      <c r="TPJ269" s="12"/>
      <c r="TPK269" s="12"/>
      <c r="TPL269" s="12"/>
      <c r="TPM269" s="12"/>
      <c r="TPN269" s="12"/>
      <c r="TPO269" s="12"/>
      <c r="TPP269" s="12"/>
      <c r="TPQ269" s="12"/>
      <c r="TPR269" s="12"/>
      <c r="TPS269" s="12"/>
      <c r="TPT269" s="12"/>
      <c r="TPU269" s="12"/>
      <c r="TPV269" s="12"/>
      <c r="TPW269" s="12"/>
      <c r="TPX269" s="12"/>
      <c r="TPY269" s="12"/>
      <c r="TPZ269" s="12"/>
      <c r="TQA269" s="12"/>
      <c r="TQB269" s="12"/>
      <c r="TQC269" s="12"/>
      <c r="TQD269" s="12"/>
      <c r="TQE269" s="12"/>
      <c r="TQF269" s="12"/>
      <c r="TQG269" s="12"/>
      <c r="TQH269" s="12"/>
      <c r="TQI269" s="12"/>
      <c r="TQJ269" s="12"/>
      <c r="TQK269" s="12"/>
      <c r="TQL269" s="12"/>
      <c r="TQM269" s="12"/>
      <c r="TQN269" s="12"/>
      <c r="TQO269" s="12"/>
      <c r="TQP269" s="12"/>
      <c r="TQQ269" s="12"/>
      <c r="TQR269" s="12"/>
      <c r="TQS269" s="12"/>
      <c r="TQT269" s="12"/>
      <c r="TQU269" s="12"/>
      <c r="TQV269" s="12"/>
      <c r="TQW269" s="12"/>
      <c r="TQX269" s="12"/>
      <c r="TQY269" s="12"/>
      <c r="TQZ269" s="12"/>
      <c r="TRA269" s="12"/>
      <c r="TRB269" s="12"/>
      <c r="TRC269" s="12"/>
      <c r="TRD269" s="12"/>
      <c r="TRE269" s="12"/>
      <c r="TRF269" s="12"/>
      <c r="TRG269" s="12"/>
      <c r="TRH269" s="12"/>
      <c r="TRI269" s="12"/>
      <c r="TRJ269" s="12"/>
      <c r="TRK269" s="12"/>
      <c r="TRL269" s="12"/>
      <c r="TRM269" s="12"/>
      <c r="TRN269" s="12"/>
      <c r="TRO269" s="12"/>
      <c r="TRP269" s="12"/>
      <c r="TRQ269" s="12"/>
      <c r="TRR269" s="12"/>
      <c r="TRS269" s="12"/>
      <c r="TRT269" s="12"/>
      <c r="TRU269" s="12"/>
      <c r="TRV269" s="12"/>
      <c r="TRW269" s="12"/>
      <c r="TRX269" s="12"/>
      <c r="TRY269" s="12"/>
      <c r="TRZ269" s="12"/>
      <c r="TSA269" s="12"/>
      <c r="TSB269" s="12"/>
      <c r="TSC269" s="12"/>
      <c r="TSD269" s="12"/>
      <c r="TSE269" s="12"/>
      <c r="TSF269" s="12"/>
      <c r="TSG269" s="12"/>
      <c r="TSH269" s="12"/>
      <c r="TSI269" s="12"/>
      <c r="TSJ269" s="12"/>
      <c r="TSK269" s="12"/>
      <c r="TSL269" s="12"/>
      <c r="TSM269" s="12"/>
      <c r="TSN269" s="12"/>
      <c r="TSO269" s="12"/>
      <c r="TSP269" s="12"/>
      <c r="TSQ269" s="12"/>
      <c r="TSR269" s="12"/>
      <c r="TSS269" s="12"/>
      <c r="TST269" s="12"/>
      <c r="TSU269" s="12"/>
      <c r="TSV269" s="12"/>
      <c r="TSW269" s="12"/>
      <c r="TSX269" s="12"/>
      <c r="TSY269" s="12"/>
      <c r="TSZ269" s="12"/>
      <c r="TTA269" s="12"/>
      <c r="TTB269" s="12"/>
      <c r="TTC269" s="12"/>
      <c r="TTD269" s="12"/>
      <c r="TTE269" s="12"/>
      <c r="TTF269" s="12"/>
      <c r="TTG269" s="12"/>
      <c r="TTH269" s="12"/>
      <c r="TTI269" s="12"/>
      <c r="TTJ269" s="12"/>
      <c r="TTK269" s="12"/>
      <c r="TTL269" s="12"/>
      <c r="TTM269" s="12"/>
      <c r="TTN269" s="12"/>
      <c r="TTO269" s="12"/>
      <c r="TTP269" s="12"/>
      <c r="TTQ269" s="12"/>
      <c r="TTR269" s="12"/>
      <c r="TTS269" s="12"/>
      <c r="TTT269" s="12"/>
      <c r="TTU269" s="12"/>
      <c r="TTV269" s="12"/>
      <c r="TTW269" s="12"/>
      <c r="TTX269" s="12"/>
      <c r="TTY269" s="12"/>
      <c r="TTZ269" s="12"/>
      <c r="TUA269" s="12"/>
      <c r="TUB269" s="12"/>
      <c r="TUC269" s="12"/>
      <c r="TUD269" s="12"/>
      <c r="TUE269" s="12"/>
      <c r="TUF269" s="12"/>
      <c r="TUG269" s="12"/>
      <c r="TUH269" s="12"/>
      <c r="TUI269" s="12"/>
      <c r="TUJ269" s="12"/>
      <c r="TUK269" s="12"/>
      <c r="TUL269" s="12"/>
      <c r="TUM269" s="12"/>
      <c r="TUN269" s="12"/>
      <c r="TUO269" s="12"/>
      <c r="TUP269" s="12"/>
      <c r="TUQ269" s="12"/>
      <c r="TUR269" s="12"/>
      <c r="TUS269" s="12"/>
      <c r="TUT269" s="12"/>
      <c r="TUU269" s="12"/>
      <c r="TUV269" s="12"/>
      <c r="TUW269" s="12"/>
      <c r="TUX269" s="12"/>
      <c r="TUY269" s="12"/>
      <c r="TUZ269" s="12"/>
      <c r="TVA269" s="12"/>
      <c r="TVB269" s="12"/>
      <c r="TVC269" s="12"/>
      <c r="TVD269" s="12"/>
      <c r="TVE269" s="12"/>
      <c r="TVF269" s="12"/>
      <c r="TVG269" s="12"/>
      <c r="TVH269" s="12"/>
      <c r="TVI269" s="12"/>
      <c r="TVJ269" s="12"/>
      <c r="TVK269" s="12"/>
      <c r="TVL269" s="12"/>
      <c r="TVM269" s="12"/>
      <c r="TVN269" s="12"/>
      <c r="TVO269" s="12"/>
      <c r="TVP269" s="12"/>
      <c r="TVQ269" s="12"/>
      <c r="TVR269" s="12"/>
      <c r="TVS269" s="12"/>
      <c r="TVT269" s="12"/>
      <c r="TVU269" s="12"/>
      <c r="TVV269" s="12"/>
      <c r="TVW269" s="12"/>
      <c r="TVX269" s="12"/>
      <c r="TVY269" s="12"/>
      <c r="TVZ269" s="12"/>
      <c r="TWA269" s="12"/>
      <c r="TWB269" s="12"/>
      <c r="TWC269" s="12"/>
      <c r="TWD269" s="12"/>
      <c r="TWE269" s="12"/>
      <c r="TWF269" s="12"/>
      <c r="TWG269" s="12"/>
      <c r="TWH269" s="12"/>
      <c r="TWI269" s="12"/>
      <c r="TWJ269" s="12"/>
      <c r="TWK269" s="12"/>
      <c r="TWL269" s="12"/>
      <c r="TWM269" s="12"/>
      <c r="TWN269" s="12"/>
      <c r="TWO269" s="12"/>
      <c r="TWP269" s="12"/>
      <c r="TWQ269" s="12"/>
      <c r="TWR269" s="12"/>
      <c r="TWS269" s="12"/>
      <c r="TWT269" s="12"/>
      <c r="TWU269" s="12"/>
      <c r="TWV269" s="12"/>
      <c r="TWW269" s="12"/>
      <c r="TWX269" s="12"/>
      <c r="TWY269" s="12"/>
      <c r="TWZ269" s="12"/>
      <c r="TXA269" s="12"/>
      <c r="TXB269" s="12"/>
      <c r="TXC269" s="12"/>
      <c r="TXD269" s="12"/>
      <c r="TXE269" s="12"/>
      <c r="TXF269" s="12"/>
      <c r="TXG269" s="12"/>
      <c r="TXH269" s="12"/>
      <c r="TXI269" s="12"/>
      <c r="TXJ269" s="12"/>
      <c r="TXK269" s="12"/>
      <c r="TXL269" s="12"/>
      <c r="TXM269" s="12"/>
      <c r="TXN269" s="12"/>
      <c r="TXO269" s="12"/>
      <c r="TXP269" s="12"/>
      <c r="TXQ269" s="12"/>
      <c r="TXR269" s="12"/>
      <c r="TXS269" s="12"/>
      <c r="TXT269" s="12"/>
      <c r="TXU269" s="12"/>
      <c r="TXV269" s="12"/>
      <c r="TXW269" s="12"/>
      <c r="TXX269" s="12"/>
      <c r="TXY269" s="12"/>
      <c r="TXZ269" s="12"/>
      <c r="TYA269" s="12"/>
      <c r="TYB269" s="12"/>
      <c r="TYC269" s="12"/>
      <c r="TYD269" s="12"/>
      <c r="TYE269" s="12"/>
      <c r="TYF269" s="12"/>
      <c r="TYG269" s="12"/>
      <c r="TYH269" s="12"/>
      <c r="TYI269" s="12"/>
      <c r="TYJ269" s="12"/>
      <c r="TYK269" s="12"/>
      <c r="TYL269" s="12"/>
      <c r="TYM269" s="12"/>
      <c r="TYN269" s="12"/>
      <c r="TYO269" s="12"/>
      <c r="TYP269" s="12"/>
      <c r="TYQ269" s="12"/>
      <c r="TYR269" s="12"/>
      <c r="TYS269" s="12"/>
      <c r="TYT269" s="12"/>
      <c r="TYU269" s="12"/>
      <c r="TYV269" s="12"/>
      <c r="TYW269" s="12"/>
      <c r="TYX269" s="12"/>
      <c r="TYY269" s="12"/>
      <c r="TYZ269" s="12"/>
      <c r="TZA269" s="12"/>
      <c r="TZB269" s="12"/>
      <c r="TZC269" s="12"/>
      <c r="TZD269" s="12"/>
      <c r="TZE269" s="12"/>
      <c r="TZF269" s="12"/>
      <c r="TZG269" s="12"/>
      <c r="TZH269" s="12"/>
      <c r="TZI269" s="12"/>
      <c r="TZJ269" s="12"/>
      <c r="TZK269" s="12"/>
      <c r="TZL269" s="12"/>
      <c r="TZM269" s="12"/>
      <c r="TZN269" s="12"/>
      <c r="TZO269" s="12"/>
      <c r="TZP269" s="12"/>
      <c r="TZQ269" s="12"/>
      <c r="TZR269" s="12"/>
      <c r="TZS269" s="12"/>
      <c r="TZT269" s="12"/>
      <c r="TZU269" s="12"/>
      <c r="TZV269" s="12"/>
      <c r="TZW269" s="12"/>
      <c r="TZX269" s="12"/>
      <c r="TZY269" s="12"/>
      <c r="TZZ269" s="12"/>
      <c r="UAA269" s="12"/>
      <c r="UAB269" s="12"/>
      <c r="UAC269" s="12"/>
      <c r="UAD269" s="12"/>
      <c r="UAE269" s="12"/>
      <c r="UAF269" s="12"/>
      <c r="UAG269" s="12"/>
      <c r="UAH269" s="12"/>
      <c r="UAI269" s="12"/>
      <c r="UAJ269" s="12"/>
      <c r="UAK269" s="12"/>
      <c r="UAL269" s="12"/>
      <c r="UAM269" s="12"/>
      <c r="UAN269" s="12"/>
      <c r="UAO269" s="12"/>
      <c r="UAP269" s="12"/>
      <c r="UAQ269" s="12"/>
      <c r="UAR269" s="12"/>
      <c r="UAS269" s="12"/>
      <c r="UAT269" s="12"/>
      <c r="UAU269" s="12"/>
      <c r="UAV269" s="12"/>
      <c r="UAW269" s="12"/>
      <c r="UAX269" s="12"/>
      <c r="UAY269" s="12"/>
      <c r="UAZ269" s="12"/>
      <c r="UBA269" s="12"/>
      <c r="UBB269" s="12"/>
      <c r="UBC269" s="12"/>
      <c r="UBD269" s="12"/>
      <c r="UBE269" s="12"/>
      <c r="UBF269" s="12"/>
      <c r="UBG269" s="12"/>
      <c r="UBH269" s="12"/>
      <c r="UBI269" s="12"/>
      <c r="UBJ269" s="12"/>
      <c r="UBK269" s="12"/>
      <c r="UBL269" s="12"/>
      <c r="UBM269" s="12"/>
      <c r="UBN269" s="12"/>
      <c r="UBO269" s="12"/>
      <c r="UBP269" s="12"/>
      <c r="UBQ269" s="12"/>
      <c r="UBR269" s="12"/>
      <c r="UBS269" s="12"/>
      <c r="UBT269" s="12"/>
      <c r="UBU269" s="12"/>
      <c r="UBV269" s="12"/>
      <c r="UBW269" s="12"/>
      <c r="UBX269" s="12"/>
      <c r="UBY269" s="12"/>
      <c r="UBZ269" s="12"/>
      <c r="UCA269" s="12"/>
      <c r="UCB269" s="12"/>
      <c r="UCC269" s="12"/>
      <c r="UCD269" s="12"/>
      <c r="UCE269" s="12"/>
      <c r="UCF269" s="12"/>
      <c r="UCG269" s="12"/>
      <c r="UCH269" s="12"/>
      <c r="UCI269" s="12"/>
      <c r="UCJ269" s="12"/>
      <c r="UCK269" s="12"/>
      <c r="UCL269" s="12"/>
      <c r="UCM269" s="12"/>
      <c r="UCN269" s="12"/>
      <c r="UCO269" s="12"/>
      <c r="UCP269" s="12"/>
      <c r="UCQ269" s="12"/>
      <c r="UCR269" s="12"/>
      <c r="UCS269" s="12"/>
      <c r="UCT269" s="12"/>
      <c r="UCU269" s="12"/>
      <c r="UCV269" s="12"/>
      <c r="UCW269" s="12"/>
      <c r="UCX269" s="12"/>
      <c r="UCY269" s="12"/>
      <c r="UCZ269" s="12"/>
      <c r="UDA269" s="12"/>
      <c r="UDB269" s="12"/>
      <c r="UDC269" s="12"/>
      <c r="UDD269" s="12"/>
      <c r="UDE269" s="12"/>
      <c r="UDF269" s="12"/>
      <c r="UDG269" s="12"/>
      <c r="UDH269" s="12"/>
      <c r="UDI269" s="12"/>
      <c r="UDJ269" s="12"/>
      <c r="UDK269" s="12"/>
      <c r="UDL269" s="12"/>
      <c r="UDM269" s="12"/>
      <c r="UDN269" s="12"/>
      <c r="UDO269" s="12"/>
      <c r="UDP269" s="12"/>
      <c r="UDQ269" s="12"/>
      <c r="UDR269" s="12"/>
      <c r="UDS269" s="12"/>
      <c r="UDT269" s="12"/>
      <c r="UDU269" s="12"/>
      <c r="UDV269" s="12"/>
      <c r="UDW269" s="12"/>
      <c r="UDX269" s="12"/>
      <c r="UDY269" s="12"/>
      <c r="UDZ269" s="12"/>
      <c r="UEA269" s="12"/>
      <c r="UEB269" s="12"/>
      <c r="UEC269" s="12"/>
      <c r="UED269" s="12"/>
      <c r="UEE269" s="12"/>
      <c r="UEF269" s="12"/>
      <c r="UEG269" s="12"/>
      <c r="UEH269" s="12"/>
      <c r="UEI269" s="12"/>
      <c r="UEJ269" s="12"/>
      <c r="UEK269" s="12"/>
      <c r="UEL269" s="12"/>
      <c r="UEM269" s="12"/>
      <c r="UEN269" s="12"/>
      <c r="UEO269" s="12"/>
      <c r="UEP269" s="12"/>
      <c r="UEQ269" s="12"/>
      <c r="UER269" s="12"/>
      <c r="UES269" s="12"/>
      <c r="UET269" s="12"/>
      <c r="UEU269" s="12"/>
      <c r="UEV269" s="12"/>
      <c r="UEW269" s="12"/>
      <c r="UEX269" s="12"/>
      <c r="UEY269" s="12"/>
      <c r="UEZ269" s="12"/>
      <c r="UFA269" s="12"/>
      <c r="UFB269" s="12"/>
      <c r="UFC269" s="12"/>
      <c r="UFD269" s="12"/>
      <c r="UFE269" s="12"/>
      <c r="UFF269" s="12"/>
      <c r="UFG269" s="12"/>
      <c r="UFH269" s="12"/>
      <c r="UFI269" s="12"/>
      <c r="UFJ269" s="12"/>
      <c r="UFK269" s="12"/>
      <c r="UFL269" s="12"/>
      <c r="UFM269" s="12"/>
      <c r="UFN269" s="12"/>
      <c r="UFO269" s="12"/>
      <c r="UFP269" s="12"/>
      <c r="UFQ269" s="12"/>
      <c r="UFR269" s="12"/>
      <c r="UFS269" s="12"/>
      <c r="UFT269" s="12"/>
      <c r="UFU269" s="12"/>
      <c r="UFV269" s="12"/>
      <c r="UFW269" s="12"/>
      <c r="UFX269" s="12"/>
      <c r="UFY269" s="12"/>
      <c r="UFZ269" s="12"/>
      <c r="UGA269" s="12"/>
      <c r="UGB269" s="12"/>
      <c r="UGC269" s="12"/>
      <c r="UGD269" s="12"/>
      <c r="UGE269" s="12"/>
      <c r="UGF269" s="12"/>
      <c r="UGG269" s="12"/>
      <c r="UGH269" s="12"/>
      <c r="UGI269" s="12"/>
      <c r="UGJ269" s="12"/>
      <c r="UGK269" s="12"/>
      <c r="UGL269" s="12"/>
      <c r="UGM269" s="12"/>
      <c r="UGN269" s="12"/>
      <c r="UGO269" s="12"/>
      <c r="UGP269" s="12"/>
      <c r="UGQ269" s="12"/>
      <c r="UGR269" s="12"/>
      <c r="UGS269" s="12"/>
      <c r="UGT269" s="12"/>
      <c r="UGU269" s="12"/>
      <c r="UGV269" s="12"/>
      <c r="UGW269" s="12"/>
      <c r="UGX269" s="12"/>
      <c r="UGY269" s="12"/>
      <c r="UGZ269" s="12"/>
      <c r="UHA269" s="12"/>
      <c r="UHB269" s="12"/>
      <c r="UHC269" s="12"/>
      <c r="UHD269" s="12"/>
      <c r="UHE269" s="12"/>
      <c r="UHF269" s="12"/>
      <c r="UHG269" s="12"/>
      <c r="UHH269" s="12"/>
      <c r="UHI269" s="12"/>
      <c r="UHJ269" s="12"/>
      <c r="UHK269" s="12"/>
      <c r="UHL269" s="12"/>
      <c r="UHM269" s="12"/>
      <c r="UHN269" s="12"/>
      <c r="UHO269" s="12"/>
      <c r="UHP269" s="12"/>
      <c r="UHQ269" s="12"/>
      <c r="UHR269" s="12"/>
      <c r="UHS269" s="12"/>
      <c r="UHT269" s="12"/>
      <c r="UHU269" s="12"/>
      <c r="UHV269" s="12"/>
      <c r="UHW269" s="12"/>
      <c r="UHX269" s="12"/>
      <c r="UHY269" s="12"/>
      <c r="UHZ269" s="12"/>
      <c r="UIA269" s="12"/>
      <c r="UIB269" s="12"/>
      <c r="UIC269" s="12"/>
      <c r="UID269" s="12"/>
      <c r="UIE269" s="12"/>
      <c r="UIF269" s="12"/>
      <c r="UIG269" s="12"/>
      <c r="UIH269" s="12"/>
      <c r="UII269" s="12"/>
      <c r="UIJ269" s="12"/>
      <c r="UIK269" s="12"/>
      <c r="UIL269" s="12"/>
      <c r="UIM269" s="12"/>
      <c r="UIN269" s="12"/>
      <c r="UIO269" s="12"/>
      <c r="UIP269" s="12"/>
      <c r="UIQ269" s="12"/>
      <c r="UIR269" s="12"/>
      <c r="UIS269" s="12"/>
      <c r="UIT269" s="12"/>
      <c r="UIU269" s="12"/>
      <c r="UIV269" s="12"/>
      <c r="UIW269" s="12"/>
      <c r="UIX269" s="12"/>
      <c r="UIY269" s="12"/>
      <c r="UIZ269" s="12"/>
      <c r="UJA269" s="12"/>
      <c r="UJB269" s="12"/>
      <c r="UJC269" s="12"/>
      <c r="UJD269" s="12"/>
      <c r="UJE269" s="12"/>
      <c r="UJF269" s="12"/>
      <c r="UJG269" s="12"/>
      <c r="UJH269" s="12"/>
      <c r="UJI269" s="12"/>
      <c r="UJJ269" s="12"/>
      <c r="UJK269" s="12"/>
      <c r="UJL269" s="12"/>
      <c r="UJM269" s="12"/>
      <c r="UJN269" s="12"/>
      <c r="UJO269" s="12"/>
      <c r="UJP269" s="12"/>
      <c r="UJQ269" s="12"/>
      <c r="UJR269" s="12"/>
      <c r="UJS269" s="12"/>
      <c r="UJT269" s="12"/>
      <c r="UJU269" s="12"/>
      <c r="UJV269" s="12"/>
      <c r="UJW269" s="12"/>
      <c r="UJX269" s="12"/>
      <c r="UJY269" s="12"/>
      <c r="UJZ269" s="12"/>
      <c r="UKA269" s="12"/>
      <c r="UKB269" s="12"/>
      <c r="UKC269" s="12"/>
      <c r="UKD269" s="12"/>
      <c r="UKE269" s="12"/>
      <c r="UKF269" s="12"/>
      <c r="UKG269" s="12"/>
      <c r="UKH269" s="12"/>
      <c r="UKI269" s="12"/>
      <c r="UKJ269" s="12"/>
      <c r="UKK269" s="12"/>
      <c r="UKL269" s="12"/>
      <c r="UKM269" s="12"/>
      <c r="UKN269" s="12"/>
      <c r="UKO269" s="12"/>
      <c r="UKP269" s="12"/>
      <c r="UKQ269" s="12"/>
      <c r="UKR269" s="12"/>
      <c r="UKS269" s="12"/>
      <c r="UKT269" s="12"/>
      <c r="UKU269" s="12"/>
      <c r="UKV269" s="12"/>
      <c r="UKW269" s="12"/>
      <c r="UKX269" s="12"/>
      <c r="UKY269" s="12"/>
      <c r="UKZ269" s="12"/>
      <c r="ULA269" s="12"/>
      <c r="ULB269" s="12"/>
      <c r="ULC269" s="12"/>
      <c r="ULD269" s="12"/>
      <c r="ULE269" s="12"/>
      <c r="ULF269" s="12"/>
      <c r="ULG269" s="12"/>
      <c r="ULH269" s="12"/>
      <c r="ULI269" s="12"/>
      <c r="ULJ269" s="12"/>
      <c r="ULK269" s="12"/>
      <c r="ULL269" s="12"/>
      <c r="ULM269" s="12"/>
      <c r="ULN269" s="12"/>
      <c r="ULO269" s="12"/>
      <c r="ULP269" s="12"/>
      <c r="ULQ269" s="12"/>
      <c r="ULR269" s="12"/>
      <c r="ULS269" s="12"/>
      <c r="ULT269" s="12"/>
      <c r="ULU269" s="12"/>
      <c r="ULV269" s="12"/>
      <c r="ULW269" s="12"/>
      <c r="ULX269" s="12"/>
      <c r="ULY269" s="12"/>
      <c r="ULZ269" s="12"/>
      <c r="UMA269" s="12"/>
      <c r="UMB269" s="12"/>
      <c r="UMC269" s="12"/>
      <c r="UMD269" s="12"/>
      <c r="UME269" s="12"/>
      <c r="UMF269" s="12"/>
      <c r="UMG269" s="12"/>
      <c r="UMH269" s="12"/>
      <c r="UMI269" s="12"/>
      <c r="UMJ269" s="12"/>
      <c r="UMK269" s="12"/>
      <c r="UML269" s="12"/>
      <c r="UMM269" s="12"/>
      <c r="UMN269" s="12"/>
      <c r="UMO269" s="12"/>
      <c r="UMP269" s="12"/>
      <c r="UMQ269" s="12"/>
      <c r="UMR269" s="12"/>
      <c r="UMS269" s="12"/>
      <c r="UMT269" s="12"/>
      <c r="UMU269" s="12"/>
      <c r="UMV269" s="12"/>
      <c r="UMW269" s="12"/>
      <c r="UMX269" s="12"/>
      <c r="UMY269" s="12"/>
      <c r="UMZ269" s="12"/>
      <c r="UNA269" s="12"/>
      <c r="UNB269" s="12"/>
      <c r="UNC269" s="12"/>
      <c r="UND269" s="12"/>
      <c r="UNE269" s="12"/>
      <c r="UNF269" s="12"/>
      <c r="UNG269" s="12"/>
      <c r="UNH269" s="12"/>
      <c r="UNI269" s="12"/>
      <c r="UNJ269" s="12"/>
      <c r="UNK269" s="12"/>
      <c r="UNL269" s="12"/>
      <c r="UNM269" s="12"/>
      <c r="UNN269" s="12"/>
      <c r="UNO269" s="12"/>
      <c r="UNP269" s="12"/>
      <c r="UNQ269" s="12"/>
      <c r="UNR269" s="12"/>
      <c r="UNS269" s="12"/>
      <c r="UNT269" s="12"/>
      <c r="UNU269" s="12"/>
      <c r="UNV269" s="12"/>
      <c r="UNW269" s="12"/>
      <c r="UNX269" s="12"/>
      <c r="UNY269" s="12"/>
      <c r="UNZ269" s="12"/>
      <c r="UOA269" s="12"/>
      <c r="UOB269" s="12"/>
      <c r="UOC269" s="12"/>
      <c r="UOD269" s="12"/>
      <c r="UOE269" s="12"/>
      <c r="UOF269" s="12"/>
      <c r="UOG269" s="12"/>
      <c r="UOH269" s="12"/>
      <c r="UOI269" s="12"/>
      <c r="UOJ269" s="12"/>
      <c r="UOK269" s="12"/>
      <c r="UOL269" s="12"/>
      <c r="UOM269" s="12"/>
      <c r="UON269" s="12"/>
      <c r="UOO269" s="12"/>
      <c r="UOP269" s="12"/>
      <c r="UOQ269" s="12"/>
      <c r="UOR269" s="12"/>
      <c r="UOS269" s="12"/>
      <c r="UOT269" s="12"/>
      <c r="UOU269" s="12"/>
      <c r="UOV269" s="12"/>
      <c r="UOW269" s="12"/>
      <c r="UOX269" s="12"/>
      <c r="UOY269" s="12"/>
      <c r="UOZ269" s="12"/>
      <c r="UPA269" s="12"/>
      <c r="UPB269" s="12"/>
      <c r="UPC269" s="12"/>
      <c r="UPD269" s="12"/>
      <c r="UPE269" s="12"/>
      <c r="UPF269" s="12"/>
      <c r="UPG269" s="12"/>
      <c r="UPH269" s="12"/>
      <c r="UPI269" s="12"/>
      <c r="UPJ269" s="12"/>
      <c r="UPK269" s="12"/>
      <c r="UPL269" s="12"/>
      <c r="UPM269" s="12"/>
      <c r="UPN269" s="12"/>
      <c r="UPO269" s="12"/>
      <c r="UPP269" s="12"/>
      <c r="UPQ269" s="12"/>
      <c r="UPR269" s="12"/>
      <c r="UPS269" s="12"/>
      <c r="UPT269" s="12"/>
      <c r="UPU269" s="12"/>
      <c r="UPV269" s="12"/>
      <c r="UPW269" s="12"/>
      <c r="UPX269" s="12"/>
      <c r="UPY269" s="12"/>
      <c r="UPZ269" s="12"/>
      <c r="UQA269" s="12"/>
      <c r="UQB269" s="12"/>
      <c r="UQC269" s="12"/>
      <c r="UQD269" s="12"/>
      <c r="UQE269" s="12"/>
      <c r="UQF269" s="12"/>
      <c r="UQG269" s="12"/>
      <c r="UQH269" s="12"/>
      <c r="UQI269" s="12"/>
      <c r="UQJ269" s="12"/>
      <c r="UQK269" s="12"/>
      <c r="UQL269" s="12"/>
      <c r="UQM269" s="12"/>
      <c r="UQN269" s="12"/>
      <c r="UQO269" s="12"/>
      <c r="UQP269" s="12"/>
      <c r="UQQ269" s="12"/>
      <c r="UQR269" s="12"/>
      <c r="UQS269" s="12"/>
      <c r="UQT269" s="12"/>
      <c r="UQU269" s="12"/>
      <c r="UQV269" s="12"/>
      <c r="UQW269" s="12"/>
      <c r="UQX269" s="12"/>
      <c r="UQY269" s="12"/>
      <c r="UQZ269" s="12"/>
      <c r="URA269" s="12"/>
      <c r="URB269" s="12"/>
      <c r="URC269" s="12"/>
      <c r="URD269" s="12"/>
      <c r="URE269" s="12"/>
      <c r="URF269" s="12"/>
      <c r="URG269" s="12"/>
      <c r="URH269" s="12"/>
      <c r="URI269" s="12"/>
      <c r="URJ269" s="12"/>
      <c r="URK269" s="12"/>
      <c r="URL269" s="12"/>
      <c r="URM269" s="12"/>
      <c r="URN269" s="12"/>
      <c r="URO269" s="12"/>
      <c r="URP269" s="12"/>
      <c r="URQ269" s="12"/>
      <c r="URR269" s="12"/>
      <c r="URS269" s="12"/>
      <c r="URT269" s="12"/>
      <c r="URU269" s="12"/>
      <c r="URV269" s="12"/>
      <c r="URW269" s="12"/>
      <c r="URX269" s="12"/>
      <c r="URY269" s="12"/>
      <c r="URZ269" s="12"/>
      <c r="USA269" s="12"/>
      <c r="USB269" s="12"/>
      <c r="USC269" s="12"/>
      <c r="USD269" s="12"/>
      <c r="USE269" s="12"/>
      <c r="USF269" s="12"/>
      <c r="USG269" s="12"/>
      <c r="USH269" s="12"/>
      <c r="USI269" s="12"/>
      <c r="USJ269" s="12"/>
      <c r="USK269" s="12"/>
      <c r="USL269" s="12"/>
      <c r="USM269" s="12"/>
      <c r="USN269" s="12"/>
      <c r="USO269" s="12"/>
      <c r="USP269" s="12"/>
      <c r="USQ269" s="12"/>
      <c r="USR269" s="12"/>
      <c r="USS269" s="12"/>
      <c r="UST269" s="12"/>
      <c r="USU269" s="12"/>
      <c r="USV269" s="12"/>
      <c r="USW269" s="12"/>
      <c r="USX269" s="12"/>
      <c r="USY269" s="12"/>
      <c r="USZ269" s="12"/>
      <c r="UTA269" s="12"/>
      <c r="UTB269" s="12"/>
      <c r="UTC269" s="12"/>
      <c r="UTD269" s="12"/>
      <c r="UTE269" s="12"/>
      <c r="UTF269" s="12"/>
      <c r="UTG269" s="12"/>
      <c r="UTH269" s="12"/>
      <c r="UTI269" s="12"/>
      <c r="UTJ269" s="12"/>
      <c r="UTK269" s="12"/>
      <c r="UTL269" s="12"/>
      <c r="UTM269" s="12"/>
      <c r="UTN269" s="12"/>
      <c r="UTO269" s="12"/>
      <c r="UTP269" s="12"/>
      <c r="UTQ269" s="12"/>
      <c r="UTR269" s="12"/>
      <c r="UTS269" s="12"/>
      <c r="UTT269" s="12"/>
      <c r="UTU269" s="12"/>
      <c r="UTV269" s="12"/>
      <c r="UTW269" s="12"/>
      <c r="UTX269" s="12"/>
      <c r="UTY269" s="12"/>
      <c r="UTZ269" s="12"/>
      <c r="UUA269" s="12"/>
      <c r="UUB269" s="12"/>
      <c r="UUC269" s="12"/>
      <c r="UUD269" s="12"/>
      <c r="UUE269" s="12"/>
      <c r="UUF269" s="12"/>
      <c r="UUG269" s="12"/>
      <c r="UUH269" s="12"/>
      <c r="UUI269" s="12"/>
      <c r="UUJ269" s="12"/>
      <c r="UUK269" s="12"/>
      <c r="UUL269" s="12"/>
      <c r="UUM269" s="12"/>
      <c r="UUN269" s="12"/>
      <c r="UUO269" s="12"/>
      <c r="UUP269" s="12"/>
      <c r="UUQ269" s="12"/>
      <c r="UUR269" s="12"/>
      <c r="UUS269" s="12"/>
      <c r="UUT269" s="12"/>
      <c r="UUU269" s="12"/>
      <c r="UUV269" s="12"/>
      <c r="UUW269" s="12"/>
      <c r="UUX269" s="12"/>
      <c r="UUY269" s="12"/>
      <c r="UUZ269" s="12"/>
      <c r="UVA269" s="12"/>
      <c r="UVB269" s="12"/>
      <c r="UVC269" s="12"/>
      <c r="UVD269" s="12"/>
      <c r="UVE269" s="12"/>
      <c r="UVF269" s="12"/>
      <c r="UVG269" s="12"/>
      <c r="UVH269" s="12"/>
      <c r="UVI269" s="12"/>
      <c r="UVJ269" s="12"/>
      <c r="UVK269" s="12"/>
      <c r="UVL269" s="12"/>
      <c r="UVM269" s="12"/>
      <c r="UVN269" s="12"/>
      <c r="UVO269" s="12"/>
      <c r="UVP269" s="12"/>
      <c r="UVQ269" s="12"/>
      <c r="UVR269" s="12"/>
      <c r="UVS269" s="12"/>
      <c r="UVT269" s="12"/>
      <c r="UVU269" s="12"/>
      <c r="UVV269" s="12"/>
      <c r="UVW269" s="12"/>
      <c r="UVX269" s="12"/>
      <c r="UVY269" s="12"/>
      <c r="UVZ269" s="12"/>
      <c r="UWA269" s="12"/>
      <c r="UWB269" s="12"/>
      <c r="UWC269" s="12"/>
      <c r="UWD269" s="12"/>
      <c r="UWE269" s="12"/>
      <c r="UWF269" s="12"/>
      <c r="UWG269" s="12"/>
      <c r="UWH269" s="12"/>
      <c r="UWI269" s="12"/>
      <c r="UWJ269" s="12"/>
      <c r="UWK269" s="12"/>
      <c r="UWL269" s="12"/>
      <c r="UWM269" s="12"/>
      <c r="UWN269" s="12"/>
      <c r="UWO269" s="12"/>
      <c r="UWP269" s="12"/>
      <c r="UWQ269" s="12"/>
      <c r="UWR269" s="12"/>
      <c r="UWS269" s="12"/>
      <c r="UWT269" s="12"/>
      <c r="UWU269" s="12"/>
      <c r="UWV269" s="12"/>
      <c r="UWW269" s="12"/>
      <c r="UWX269" s="12"/>
      <c r="UWY269" s="12"/>
      <c r="UWZ269" s="12"/>
      <c r="UXA269" s="12"/>
      <c r="UXB269" s="12"/>
      <c r="UXC269" s="12"/>
      <c r="UXD269" s="12"/>
      <c r="UXE269" s="12"/>
      <c r="UXF269" s="12"/>
      <c r="UXG269" s="12"/>
      <c r="UXH269" s="12"/>
      <c r="UXI269" s="12"/>
      <c r="UXJ269" s="12"/>
      <c r="UXK269" s="12"/>
      <c r="UXL269" s="12"/>
      <c r="UXM269" s="12"/>
      <c r="UXN269" s="12"/>
      <c r="UXO269" s="12"/>
      <c r="UXP269" s="12"/>
      <c r="UXQ269" s="12"/>
      <c r="UXR269" s="12"/>
      <c r="UXS269" s="12"/>
      <c r="UXT269" s="12"/>
      <c r="UXU269" s="12"/>
      <c r="UXV269" s="12"/>
      <c r="UXW269" s="12"/>
      <c r="UXX269" s="12"/>
      <c r="UXY269" s="12"/>
      <c r="UXZ269" s="12"/>
      <c r="UYA269" s="12"/>
      <c r="UYB269" s="12"/>
      <c r="UYC269" s="12"/>
      <c r="UYD269" s="12"/>
      <c r="UYE269" s="12"/>
      <c r="UYF269" s="12"/>
      <c r="UYG269" s="12"/>
      <c r="UYH269" s="12"/>
      <c r="UYI269" s="12"/>
      <c r="UYJ269" s="12"/>
      <c r="UYK269" s="12"/>
      <c r="UYL269" s="12"/>
      <c r="UYM269" s="12"/>
      <c r="UYN269" s="12"/>
      <c r="UYO269" s="12"/>
      <c r="UYP269" s="12"/>
      <c r="UYQ269" s="12"/>
      <c r="UYR269" s="12"/>
      <c r="UYS269" s="12"/>
      <c r="UYT269" s="12"/>
      <c r="UYU269" s="12"/>
      <c r="UYV269" s="12"/>
      <c r="UYW269" s="12"/>
      <c r="UYX269" s="12"/>
      <c r="UYY269" s="12"/>
      <c r="UYZ269" s="12"/>
      <c r="UZA269" s="12"/>
      <c r="UZB269" s="12"/>
      <c r="UZC269" s="12"/>
      <c r="UZD269" s="12"/>
      <c r="UZE269" s="12"/>
      <c r="UZF269" s="12"/>
      <c r="UZG269" s="12"/>
      <c r="UZH269" s="12"/>
      <c r="UZI269" s="12"/>
      <c r="UZJ269" s="12"/>
      <c r="UZK269" s="12"/>
      <c r="UZL269" s="12"/>
      <c r="UZM269" s="12"/>
      <c r="UZN269" s="12"/>
      <c r="UZO269" s="12"/>
      <c r="UZP269" s="12"/>
      <c r="UZQ269" s="12"/>
      <c r="UZR269" s="12"/>
      <c r="UZS269" s="12"/>
      <c r="UZT269" s="12"/>
      <c r="UZU269" s="12"/>
      <c r="UZV269" s="12"/>
      <c r="UZW269" s="12"/>
      <c r="UZX269" s="12"/>
      <c r="UZY269" s="12"/>
      <c r="UZZ269" s="12"/>
      <c r="VAA269" s="12"/>
      <c r="VAB269" s="12"/>
      <c r="VAC269" s="12"/>
      <c r="VAD269" s="12"/>
      <c r="VAE269" s="12"/>
      <c r="VAF269" s="12"/>
      <c r="VAG269" s="12"/>
      <c r="VAH269" s="12"/>
      <c r="VAI269" s="12"/>
      <c r="VAJ269" s="12"/>
      <c r="VAK269" s="12"/>
      <c r="VAL269" s="12"/>
      <c r="VAM269" s="12"/>
      <c r="VAN269" s="12"/>
      <c r="VAO269" s="12"/>
      <c r="VAP269" s="12"/>
      <c r="VAQ269" s="12"/>
      <c r="VAR269" s="12"/>
      <c r="VAS269" s="12"/>
      <c r="VAT269" s="12"/>
      <c r="VAU269" s="12"/>
      <c r="VAV269" s="12"/>
      <c r="VAW269" s="12"/>
      <c r="VAX269" s="12"/>
      <c r="VAY269" s="12"/>
      <c r="VAZ269" s="12"/>
      <c r="VBA269" s="12"/>
      <c r="VBB269" s="12"/>
      <c r="VBC269" s="12"/>
      <c r="VBD269" s="12"/>
      <c r="VBE269" s="12"/>
      <c r="VBF269" s="12"/>
      <c r="VBG269" s="12"/>
      <c r="VBH269" s="12"/>
      <c r="VBI269" s="12"/>
      <c r="VBJ269" s="12"/>
      <c r="VBK269" s="12"/>
      <c r="VBL269" s="12"/>
      <c r="VBM269" s="12"/>
      <c r="VBN269" s="12"/>
      <c r="VBO269" s="12"/>
      <c r="VBP269" s="12"/>
      <c r="VBQ269" s="12"/>
      <c r="VBR269" s="12"/>
      <c r="VBS269" s="12"/>
      <c r="VBT269" s="12"/>
      <c r="VBU269" s="12"/>
      <c r="VBV269" s="12"/>
      <c r="VBW269" s="12"/>
      <c r="VBX269" s="12"/>
      <c r="VBY269" s="12"/>
      <c r="VBZ269" s="12"/>
      <c r="VCA269" s="12"/>
      <c r="VCB269" s="12"/>
      <c r="VCC269" s="12"/>
      <c r="VCD269" s="12"/>
      <c r="VCE269" s="12"/>
      <c r="VCF269" s="12"/>
      <c r="VCG269" s="12"/>
      <c r="VCH269" s="12"/>
      <c r="VCI269" s="12"/>
      <c r="VCJ269" s="12"/>
      <c r="VCK269" s="12"/>
      <c r="VCL269" s="12"/>
      <c r="VCM269" s="12"/>
      <c r="VCN269" s="12"/>
      <c r="VCO269" s="12"/>
      <c r="VCP269" s="12"/>
      <c r="VCQ269" s="12"/>
      <c r="VCR269" s="12"/>
      <c r="VCS269" s="12"/>
      <c r="VCT269" s="12"/>
      <c r="VCU269" s="12"/>
      <c r="VCV269" s="12"/>
      <c r="VCW269" s="12"/>
      <c r="VCX269" s="12"/>
      <c r="VCY269" s="12"/>
      <c r="VCZ269" s="12"/>
      <c r="VDA269" s="12"/>
      <c r="VDB269" s="12"/>
      <c r="VDC269" s="12"/>
      <c r="VDD269" s="12"/>
      <c r="VDE269" s="12"/>
      <c r="VDF269" s="12"/>
      <c r="VDG269" s="12"/>
      <c r="VDH269" s="12"/>
      <c r="VDI269" s="12"/>
      <c r="VDJ269" s="12"/>
      <c r="VDK269" s="12"/>
      <c r="VDL269" s="12"/>
      <c r="VDM269" s="12"/>
      <c r="VDN269" s="12"/>
      <c r="VDO269" s="12"/>
      <c r="VDP269" s="12"/>
      <c r="VDQ269" s="12"/>
      <c r="VDR269" s="12"/>
      <c r="VDS269" s="12"/>
      <c r="VDT269" s="12"/>
      <c r="VDU269" s="12"/>
      <c r="VDV269" s="12"/>
      <c r="VDW269" s="12"/>
      <c r="VDX269" s="12"/>
      <c r="VDY269" s="12"/>
      <c r="VDZ269" s="12"/>
      <c r="VEA269" s="12"/>
      <c r="VEB269" s="12"/>
      <c r="VEC269" s="12"/>
      <c r="VED269" s="12"/>
      <c r="VEE269" s="12"/>
      <c r="VEF269" s="12"/>
      <c r="VEG269" s="12"/>
      <c r="VEH269" s="12"/>
      <c r="VEI269" s="12"/>
      <c r="VEJ269" s="12"/>
      <c r="VEK269" s="12"/>
      <c r="VEL269" s="12"/>
      <c r="VEM269" s="12"/>
      <c r="VEN269" s="12"/>
      <c r="VEO269" s="12"/>
      <c r="VEP269" s="12"/>
      <c r="VEQ269" s="12"/>
      <c r="VER269" s="12"/>
      <c r="VES269" s="12"/>
      <c r="VET269" s="12"/>
      <c r="VEU269" s="12"/>
      <c r="VEV269" s="12"/>
      <c r="VEW269" s="12"/>
      <c r="VEX269" s="12"/>
      <c r="VEY269" s="12"/>
      <c r="VEZ269" s="12"/>
      <c r="VFA269" s="12"/>
      <c r="VFB269" s="12"/>
      <c r="VFC269" s="12"/>
      <c r="VFD269" s="12"/>
      <c r="VFE269" s="12"/>
      <c r="VFF269" s="12"/>
      <c r="VFG269" s="12"/>
      <c r="VFH269" s="12"/>
      <c r="VFI269" s="12"/>
      <c r="VFJ269" s="12"/>
      <c r="VFK269" s="12"/>
      <c r="VFL269" s="12"/>
      <c r="VFM269" s="12"/>
      <c r="VFN269" s="12"/>
      <c r="VFO269" s="12"/>
      <c r="VFP269" s="12"/>
      <c r="VFQ269" s="12"/>
      <c r="VFR269" s="12"/>
      <c r="VFS269" s="12"/>
      <c r="VFT269" s="12"/>
      <c r="VFU269" s="12"/>
      <c r="VFV269" s="12"/>
      <c r="VFW269" s="12"/>
      <c r="VFX269" s="12"/>
      <c r="VFY269" s="12"/>
      <c r="VFZ269" s="12"/>
      <c r="VGA269" s="12"/>
      <c r="VGB269" s="12"/>
      <c r="VGC269" s="12"/>
      <c r="VGD269" s="12"/>
      <c r="VGE269" s="12"/>
      <c r="VGF269" s="12"/>
      <c r="VGG269" s="12"/>
      <c r="VGH269" s="12"/>
      <c r="VGI269" s="12"/>
      <c r="VGJ269" s="12"/>
      <c r="VGK269" s="12"/>
      <c r="VGL269" s="12"/>
      <c r="VGM269" s="12"/>
      <c r="VGN269" s="12"/>
      <c r="VGO269" s="12"/>
      <c r="VGP269" s="12"/>
      <c r="VGQ269" s="12"/>
      <c r="VGR269" s="12"/>
      <c r="VGS269" s="12"/>
      <c r="VGT269" s="12"/>
      <c r="VGU269" s="12"/>
      <c r="VGV269" s="12"/>
      <c r="VGW269" s="12"/>
      <c r="VGX269" s="12"/>
      <c r="VGY269" s="12"/>
      <c r="VGZ269" s="12"/>
      <c r="VHA269" s="12"/>
      <c r="VHB269" s="12"/>
      <c r="VHC269" s="12"/>
      <c r="VHD269" s="12"/>
      <c r="VHE269" s="12"/>
      <c r="VHF269" s="12"/>
      <c r="VHG269" s="12"/>
      <c r="VHH269" s="12"/>
      <c r="VHI269" s="12"/>
      <c r="VHJ269" s="12"/>
      <c r="VHK269" s="12"/>
      <c r="VHL269" s="12"/>
      <c r="VHM269" s="12"/>
      <c r="VHN269" s="12"/>
      <c r="VHO269" s="12"/>
      <c r="VHP269" s="12"/>
      <c r="VHQ269" s="12"/>
      <c r="VHR269" s="12"/>
      <c r="VHS269" s="12"/>
      <c r="VHT269" s="12"/>
      <c r="VHU269" s="12"/>
      <c r="VHV269" s="12"/>
      <c r="VHW269" s="12"/>
      <c r="VHX269" s="12"/>
      <c r="VHY269" s="12"/>
      <c r="VHZ269" s="12"/>
      <c r="VIA269" s="12"/>
      <c r="VIB269" s="12"/>
      <c r="VIC269" s="12"/>
      <c r="VID269" s="12"/>
      <c r="VIE269" s="12"/>
      <c r="VIF269" s="12"/>
      <c r="VIG269" s="12"/>
      <c r="VIH269" s="12"/>
      <c r="VII269" s="12"/>
      <c r="VIJ269" s="12"/>
      <c r="VIK269" s="12"/>
      <c r="VIL269" s="12"/>
      <c r="VIM269" s="12"/>
      <c r="VIN269" s="12"/>
      <c r="VIO269" s="12"/>
      <c r="VIP269" s="12"/>
      <c r="VIQ269" s="12"/>
      <c r="VIR269" s="12"/>
      <c r="VIS269" s="12"/>
      <c r="VIT269" s="12"/>
      <c r="VIU269" s="12"/>
      <c r="VIV269" s="12"/>
      <c r="VIW269" s="12"/>
      <c r="VIX269" s="12"/>
      <c r="VIY269" s="12"/>
      <c r="VIZ269" s="12"/>
      <c r="VJA269" s="12"/>
      <c r="VJB269" s="12"/>
      <c r="VJC269" s="12"/>
      <c r="VJD269" s="12"/>
      <c r="VJE269" s="12"/>
      <c r="VJF269" s="12"/>
      <c r="VJG269" s="12"/>
      <c r="VJH269" s="12"/>
      <c r="VJI269" s="12"/>
      <c r="VJJ269" s="12"/>
      <c r="VJK269" s="12"/>
      <c r="VJL269" s="12"/>
      <c r="VJM269" s="12"/>
      <c r="VJN269" s="12"/>
      <c r="VJO269" s="12"/>
      <c r="VJP269" s="12"/>
      <c r="VJQ269" s="12"/>
      <c r="VJR269" s="12"/>
      <c r="VJS269" s="12"/>
      <c r="VJT269" s="12"/>
      <c r="VJU269" s="12"/>
      <c r="VJV269" s="12"/>
      <c r="VJW269" s="12"/>
      <c r="VJX269" s="12"/>
      <c r="VJY269" s="12"/>
      <c r="VJZ269" s="12"/>
      <c r="VKA269" s="12"/>
      <c r="VKB269" s="12"/>
      <c r="VKC269" s="12"/>
      <c r="VKD269" s="12"/>
      <c r="VKE269" s="12"/>
      <c r="VKF269" s="12"/>
      <c r="VKG269" s="12"/>
      <c r="VKH269" s="12"/>
      <c r="VKI269" s="12"/>
      <c r="VKJ269" s="12"/>
      <c r="VKK269" s="12"/>
      <c r="VKL269" s="12"/>
      <c r="VKM269" s="12"/>
      <c r="VKN269" s="12"/>
      <c r="VKO269" s="12"/>
      <c r="VKP269" s="12"/>
      <c r="VKQ269" s="12"/>
      <c r="VKR269" s="12"/>
      <c r="VKS269" s="12"/>
      <c r="VKT269" s="12"/>
      <c r="VKU269" s="12"/>
      <c r="VKV269" s="12"/>
      <c r="VKW269" s="12"/>
      <c r="VKX269" s="12"/>
      <c r="VKY269" s="12"/>
      <c r="VKZ269" s="12"/>
      <c r="VLA269" s="12"/>
      <c r="VLB269" s="12"/>
      <c r="VLC269" s="12"/>
      <c r="VLD269" s="12"/>
      <c r="VLE269" s="12"/>
      <c r="VLF269" s="12"/>
      <c r="VLG269" s="12"/>
      <c r="VLH269" s="12"/>
      <c r="VLI269" s="12"/>
      <c r="VLJ269" s="12"/>
      <c r="VLK269" s="12"/>
      <c r="VLL269" s="12"/>
      <c r="VLM269" s="12"/>
      <c r="VLN269" s="12"/>
      <c r="VLO269" s="12"/>
      <c r="VLP269" s="12"/>
      <c r="VLQ269" s="12"/>
      <c r="VLR269" s="12"/>
      <c r="VLS269" s="12"/>
      <c r="VLT269" s="12"/>
      <c r="VLU269" s="12"/>
      <c r="VLV269" s="12"/>
      <c r="VLW269" s="12"/>
      <c r="VLX269" s="12"/>
      <c r="VLY269" s="12"/>
      <c r="VLZ269" s="12"/>
      <c r="VMA269" s="12"/>
      <c r="VMB269" s="12"/>
      <c r="VMC269" s="12"/>
      <c r="VMD269" s="12"/>
      <c r="VME269" s="12"/>
      <c r="VMF269" s="12"/>
      <c r="VMG269" s="12"/>
      <c r="VMH269" s="12"/>
      <c r="VMI269" s="12"/>
      <c r="VMJ269" s="12"/>
      <c r="VMK269" s="12"/>
      <c r="VML269" s="12"/>
      <c r="VMM269" s="12"/>
      <c r="VMN269" s="12"/>
      <c r="VMO269" s="12"/>
      <c r="VMP269" s="12"/>
      <c r="VMQ269" s="12"/>
      <c r="VMR269" s="12"/>
      <c r="VMS269" s="12"/>
      <c r="VMT269" s="12"/>
      <c r="VMU269" s="12"/>
      <c r="VMV269" s="12"/>
      <c r="VMW269" s="12"/>
      <c r="VMX269" s="12"/>
      <c r="VMY269" s="12"/>
      <c r="VMZ269" s="12"/>
      <c r="VNA269" s="12"/>
      <c r="VNB269" s="12"/>
      <c r="VNC269" s="12"/>
      <c r="VND269" s="12"/>
      <c r="VNE269" s="12"/>
      <c r="VNF269" s="12"/>
      <c r="VNG269" s="12"/>
      <c r="VNH269" s="12"/>
      <c r="VNI269" s="12"/>
      <c r="VNJ269" s="12"/>
      <c r="VNK269" s="12"/>
      <c r="VNL269" s="12"/>
      <c r="VNM269" s="12"/>
      <c r="VNN269" s="12"/>
      <c r="VNO269" s="12"/>
      <c r="VNP269" s="12"/>
      <c r="VNQ269" s="12"/>
      <c r="VNR269" s="12"/>
      <c r="VNS269" s="12"/>
      <c r="VNT269" s="12"/>
      <c r="VNU269" s="12"/>
      <c r="VNV269" s="12"/>
      <c r="VNW269" s="12"/>
      <c r="VNX269" s="12"/>
      <c r="VNY269" s="12"/>
      <c r="VNZ269" s="12"/>
      <c r="VOA269" s="12"/>
      <c r="VOB269" s="12"/>
      <c r="VOC269" s="12"/>
      <c r="VOD269" s="12"/>
      <c r="VOE269" s="12"/>
      <c r="VOF269" s="12"/>
      <c r="VOG269" s="12"/>
      <c r="VOH269" s="12"/>
      <c r="VOI269" s="12"/>
      <c r="VOJ269" s="12"/>
      <c r="VOK269" s="12"/>
      <c r="VOL269" s="12"/>
      <c r="VOM269" s="12"/>
      <c r="VON269" s="12"/>
      <c r="VOO269" s="12"/>
      <c r="VOP269" s="12"/>
      <c r="VOQ269" s="12"/>
      <c r="VOR269" s="12"/>
      <c r="VOS269" s="12"/>
      <c r="VOT269" s="12"/>
      <c r="VOU269" s="12"/>
      <c r="VOV269" s="12"/>
      <c r="VOW269" s="12"/>
      <c r="VOX269" s="12"/>
      <c r="VOY269" s="12"/>
      <c r="VOZ269" s="12"/>
      <c r="VPA269" s="12"/>
      <c r="VPB269" s="12"/>
      <c r="VPC269" s="12"/>
      <c r="VPD269" s="12"/>
      <c r="VPE269" s="12"/>
      <c r="VPF269" s="12"/>
      <c r="VPG269" s="12"/>
      <c r="VPH269" s="12"/>
      <c r="VPI269" s="12"/>
      <c r="VPJ269" s="12"/>
      <c r="VPK269" s="12"/>
      <c r="VPL269" s="12"/>
      <c r="VPM269" s="12"/>
      <c r="VPN269" s="12"/>
      <c r="VPO269" s="12"/>
      <c r="VPP269" s="12"/>
      <c r="VPQ269" s="12"/>
      <c r="VPR269" s="12"/>
      <c r="VPS269" s="12"/>
      <c r="VPT269" s="12"/>
      <c r="VPU269" s="12"/>
      <c r="VPV269" s="12"/>
      <c r="VPW269" s="12"/>
      <c r="VPX269" s="12"/>
      <c r="VPY269" s="12"/>
      <c r="VPZ269" s="12"/>
      <c r="VQA269" s="12"/>
      <c r="VQB269" s="12"/>
      <c r="VQC269" s="12"/>
      <c r="VQD269" s="12"/>
      <c r="VQE269" s="12"/>
      <c r="VQF269" s="12"/>
      <c r="VQG269" s="12"/>
      <c r="VQH269" s="12"/>
      <c r="VQI269" s="12"/>
      <c r="VQJ269" s="12"/>
      <c r="VQK269" s="12"/>
      <c r="VQL269" s="12"/>
      <c r="VQM269" s="12"/>
      <c r="VQN269" s="12"/>
      <c r="VQO269" s="12"/>
      <c r="VQP269" s="12"/>
      <c r="VQQ269" s="12"/>
      <c r="VQR269" s="12"/>
      <c r="VQS269" s="12"/>
      <c r="VQT269" s="12"/>
      <c r="VQU269" s="12"/>
      <c r="VQV269" s="12"/>
      <c r="VQW269" s="12"/>
      <c r="VQX269" s="12"/>
      <c r="VQY269" s="12"/>
      <c r="VQZ269" s="12"/>
      <c r="VRA269" s="12"/>
      <c r="VRB269" s="12"/>
      <c r="VRC269" s="12"/>
      <c r="VRD269" s="12"/>
      <c r="VRE269" s="12"/>
      <c r="VRF269" s="12"/>
      <c r="VRG269" s="12"/>
      <c r="VRH269" s="12"/>
      <c r="VRI269" s="12"/>
      <c r="VRJ269" s="12"/>
      <c r="VRK269" s="12"/>
      <c r="VRL269" s="12"/>
      <c r="VRM269" s="12"/>
      <c r="VRN269" s="12"/>
      <c r="VRO269" s="12"/>
      <c r="VRP269" s="12"/>
      <c r="VRQ269" s="12"/>
      <c r="VRR269" s="12"/>
      <c r="VRS269" s="12"/>
      <c r="VRT269" s="12"/>
      <c r="VRU269" s="12"/>
      <c r="VRV269" s="12"/>
      <c r="VRW269" s="12"/>
      <c r="VRX269" s="12"/>
      <c r="VRY269" s="12"/>
      <c r="VRZ269" s="12"/>
      <c r="VSA269" s="12"/>
      <c r="VSB269" s="12"/>
      <c r="VSC269" s="12"/>
      <c r="VSD269" s="12"/>
      <c r="VSE269" s="12"/>
      <c r="VSF269" s="12"/>
      <c r="VSG269" s="12"/>
      <c r="VSH269" s="12"/>
      <c r="VSI269" s="12"/>
      <c r="VSJ269" s="12"/>
      <c r="VSK269" s="12"/>
      <c r="VSL269" s="12"/>
      <c r="VSM269" s="12"/>
      <c r="VSN269" s="12"/>
      <c r="VSO269" s="12"/>
      <c r="VSP269" s="12"/>
      <c r="VSQ269" s="12"/>
      <c r="VSR269" s="12"/>
      <c r="VSS269" s="12"/>
      <c r="VST269" s="12"/>
      <c r="VSU269" s="12"/>
      <c r="VSV269" s="12"/>
      <c r="VSW269" s="12"/>
      <c r="VSX269" s="12"/>
      <c r="VSY269" s="12"/>
      <c r="VSZ269" s="12"/>
      <c r="VTA269" s="12"/>
      <c r="VTB269" s="12"/>
      <c r="VTC269" s="12"/>
      <c r="VTD269" s="12"/>
      <c r="VTE269" s="12"/>
      <c r="VTF269" s="12"/>
      <c r="VTG269" s="12"/>
      <c r="VTH269" s="12"/>
      <c r="VTI269" s="12"/>
      <c r="VTJ269" s="12"/>
      <c r="VTK269" s="12"/>
      <c r="VTL269" s="12"/>
      <c r="VTM269" s="12"/>
      <c r="VTN269" s="12"/>
      <c r="VTO269" s="12"/>
      <c r="VTP269" s="12"/>
      <c r="VTQ269" s="12"/>
      <c r="VTR269" s="12"/>
      <c r="VTS269" s="12"/>
      <c r="VTT269" s="12"/>
      <c r="VTU269" s="12"/>
      <c r="VTV269" s="12"/>
      <c r="VTW269" s="12"/>
      <c r="VTX269" s="12"/>
      <c r="VTY269" s="12"/>
      <c r="VTZ269" s="12"/>
      <c r="VUA269" s="12"/>
      <c r="VUB269" s="12"/>
      <c r="VUC269" s="12"/>
      <c r="VUD269" s="12"/>
      <c r="VUE269" s="12"/>
      <c r="VUF269" s="12"/>
      <c r="VUG269" s="12"/>
      <c r="VUH269" s="12"/>
      <c r="VUI269" s="12"/>
      <c r="VUJ269" s="12"/>
      <c r="VUK269" s="12"/>
      <c r="VUL269" s="12"/>
      <c r="VUM269" s="12"/>
      <c r="VUN269" s="12"/>
      <c r="VUO269" s="12"/>
      <c r="VUP269" s="12"/>
      <c r="VUQ269" s="12"/>
      <c r="VUR269" s="12"/>
      <c r="VUS269" s="12"/>
      <c r="VUT269" s="12"/>
      <c r="VUU269" s="12"/>
      <c r="VUV269" s="12"/>
      <c r="VUW269" s="12"/>
      <c r="VUX269" s="12"/>
      <c r="VUY269" s="12"/>
      <c r="VUZ269" s="12"/>
      <c r="VVA269" s="12"/>
      <c r="VVB269" s="12"/>
      <c r="VVC269" s="12"/>
      <c r="VVD269" s="12"/>
      <c r="VVE269" s="12"/>
      <c r="VVF269" s="12"/>
      <c r="VVG269" s="12"/>
      <c r="VVH269" s="12"/>
      <c r="VVI269" s="12"/>
      <c r="VVJ269" s="12"/>
      <c r="VVK269" s="12"/>
      <c r="VVL269" s="12"/>
      <c r="VVM269" s="12"/>
      <c r="VVN269" s="12"/>
      <c r="VVO269" s="12"/>
      <c r="VVP269" s="12"/>
      <c r="VVQ269" s="12"/>
      <c r="VVR269" s="12"/>
      <c r="VVS269" s="12"/>
      <c r="VVT269" s="12"/>
      <c r="VVU269" s="12"/>
      <c r="VVV269" s="12"/>
      <c r="VVW269" s="12"/>
      <c r="VVX269" s="12"/>
      <c r="VVY269" s="12"/>
      <c r="VVZ269" s="12"/>
      <c r="VWA269" s="12"/>
      <c r="VWB269" s="12"/>
      <c r="VWC269" s="12"/>
      <c r="VWD269" s="12"/>
      <c r="VWE269" s="12"/>
      <c r="VWF269" s="12"/>
      <c r="VWG269" s="12"/>
      <c r="VWH269" s="12"/>
      <c r="VWI269" s="12"/>
      <c r="VWJ269" s="12"/>
      <c r="VWK269" s="12"/>
      <c r="VWL269" s="12"/>
      <c r="VWM269" s="12"/>
      <c r="VWN269" s="12"/>
      <c r="VWO269" s="12"/>
      <c r="VWP269" s="12"/>
      <c r="VWQ269" s="12"/>
      <c r="VWR269" s="12"/>
      <c r="VWS269" s="12"/>
      <c r="VWT269" s="12"/>
      <c r="VWU269" s="12"/>
      <c r="VWV269" s="12"/>
      <c r="VWW269" s="12"/>
      <c r="VWX269" s="12"/>
      <c r="VWY269" s="12"/>
      <c r="VWZ269" s="12"/>
      <c r="VXA269" s="12"/>
      <c r="VXB269" s="12"/>
      <c r="VXC269" s="12"/>
      <c r="VXD269" s="12"/>
      <c r="VXE269" s="12"/>
      <c r="VXF269" s="12"/>
      <c r="VXG269" s="12"/>
      <c r="VXH269" s="12"/>
      <c r="VXI269" s="12"/>
      <c r="VXJ269" s="12"/>
      <c r="VXK269" s="12"/>
      <c r="VXL269" s="12"/>
      <c r="VXM269" s="12"/>
      <c r="VXN269" s="12"/>
      <c r="VXO269" s="12"/>
      <c r="VXP269" s="12"/>
      <c r="VXQ269" s="12"/>
      <c r="VXR269" s="12"/>
      <c r="VXS269" s="12"/>
      <c r="VXT269" s="12"/>
      <c r="VXU269" s="12"/>
      <c r="VXV269" s="12"/>
      <c r="VXW269" s="12"/>
      <c r="VXX269" s="12"/>
      <c r="VXY269" s="12"/>
      <c r="VXZ269" s="12"/>
      <c r="VYA269" s="12"/>
      <c r="VYB269" s="12"/>
      <c r="VYC269" s="12"/>
      <c r="VYD269" s="12"/>
      <c r="VYE269" s="12"/>
      <c r="VYF269" s="12"/>
      <c r="VYG269" s="12"/>
      <c r="VYH269" s="12"/>
      <c r="VYI269" s="12"/>
      <c r="VYJ269" s="12"/>
      <c r="VYK269" s="12"/>
      <c r="VYL269" s="12"/>
      <c r="VYM269" s="12"/>
      <c r="VYN269" s="12"/>
      <c r="VYO269" s="12"/>
      <c r="VYP269" s="12"/>
      <c r="VYQ269" s="12"/>
      <c r="VYR269" s="12"/>
      <c r="VYS269" s="12"/>
      <c r="VYT269" s="12"/>
      <c r="VYU269" s="12"/>
      <c r="VYV269" s="12"/>
      <c r="VYW269" s="12"/>
      <c r="VYX269" s="12"/>
      <c r="VYY269" s="12"/>
      <c r="VYZ269" s="12"/>
      <c r="VZA269" s="12"/>
      <c r="VZB269" s="12"/>
      <c r="VZC269" s="12"/>
      <c r="VZD269" s="12"/>
      <c r="VZE269" s="12"/>
      <c r="VZF269" s="12"/>
      <c r="VZG269" s="12"/>
      <c r="VZH269" s="12"/>
      <c r="VZI269" s="12"/>
      <c r="VZJ269" s="12"/>
      <c r="VZK269" s="12"/>
      <c r="VZL269" s="12"/>
      <c r="VZM269" s="12"/>
      <c r="VZN269" s="12"/>
      <c r="VZO269" s="12"/>
      <c r="VZP269" s="12"/>
      <c r="VZQ269" s="12"/>
      <c r="VZR269" s="12"/>
      <c r="VZS269" s="12"/>
      <c r="VZT269" s="12"/>
      <c r="VZU269" s="12"/>
      <c r="VZV269" s="12"/>
      <c r="VZW269" s="12"/>
      <c r="VZX269" s="12"/>
      <c r="VZY269" s="12"/>
      <c r="VZZ269" s="12"/>
      <c r="WAA269" s="12"/>
      <c r="WAB269" s="12"/>
      <c r="WAC269" s="12"/>
      <c r="WAD269" s="12"/>
      <c r="WAE269" s="12"/>
      <c r="WAF269" s="12"/>
      <c r="WAG269" s="12"/>
      <c r="WAH269" s="12"/>
      <c r="WAI269" s="12"/>
      <c r="WAJ269" s="12"/>
      <c r="WAK269" s="12"/>
      <c r="WAL269" s="12"/>
      <c r="WAM269" s="12"/>
      <c r="WAN269" s="12"/>
      <c r="WAO269" s="12"/>
      <c r="WAP269" s="12"/>
      <c r="WAQ269" s="12"/>
      <c r="WAR269" s="12"/>
      <c r="WAS269" s="12"/>
      <c r="WAT269" s="12"/>
      <c r="WAU269" s="12"/>
      <c r="WAV269" s="12"/>
      <c r="WAW269" s="12"/>
      <c r="WAX269" s="12"/>
      <c r="WAY269" s="12"/>
      <c r="WAZ269" s="12"/>
      <c r="WBA269" s="12"/>
      <c r="WBB269" s="12"/>
      <c r="WBC269" s="12"/>
      <c r="WBD269" s="12"/>
      <c r="WBE269" s="12"/>
      <c r="WBF269" s="12"/>
      <c r="WBG269" s="12"/>
      <c r="WBH269" s="12"/>
      <c r="WBI269" s="12"/>
      <c r="WBJ269" s="12"/>
      <c r="WBK269" s="12"/>
      <c r="WBL269" s="12"/>
      <c r="WBM269" s="12"/>
      <c r="WBN269" s="12"/>
      <c r="WBO269" s="12"/>
      <c r="WBP269" s="12"/>
      <c r="WBQ269" s="12"/>
      <c r="WBR269" s="12"/>
      <c r="WBS269" s="12"/>
      <c r="WBT269" s="12"/>
      <c r="WBU269" s="12"/>
      <c r="WBV269" s="12"/>
      <c r="WBW269" s="12"/>
      <c r="WBX269" s="12"/>
      <c r="WBY269" s="12"/>
      <c r="WBZ269" s="12"/>
      <c r="WCA269" s="12"/>
      <c r="WCB269" s="12"/>
      <c r="WCC269" s="12"/>
      <c r="WCD269" s="12"/>
      <c r="WCE269" s="12"/>
      <c r="WCF269" s="12"/>
      <c r="WCG269" s="12"/>
      <c r="WCH269" s="12"/>
      <c r="WCI269" s="12"/>
      <c r="WCJ269" s="12"/>
      <c r="WCK269" s="12"/>
      <c r="WCL269" s="12"/>
      <c r="WCM269" s="12"/>
      <c r="WCN269" s="12"/>
      <c r="WCO269" s="12"/>
      <c r="WCP269" s="12"/>
      <c r="WCQ269" s="12"/>
      <c r="WCR269" s="12"/>
      <c r="WCS269" s="12"/>
      <c r="WCT269" s="12"/>
      <c r="WCU269" s="12"/>
      <c r="WCV269" s="12"/>
      <c r="WCW269" s="12"/>
      <c r="WCX269" s="12"/>
      <c r="WCY269" s="12"/>
      <c r="WCZ269" s="12"/>
      <c r="WDA269" s="12"/>
      <c r="WDB269" s="12"/>
      <c r="WDC269" s="12"/>
      <c r="WDD269" s="12"/>
      <c r="WDE269" s="12"/>
      <c r="WDF269" s="12"/>
      <c r="WDG269" s="12"/>
      <c r="WDH269" s="12"/>
      <c r="WDI269" s="12"/>
      <c r="WDJ269" s="12"/>
      <c r="WDK269" s="12"/>
      <c r="WDL269" s="12"/>
      <c r="WDM269" s="12"/>
      <c r="WDN269" s="12"/>
      <c r="WDO269" s="12"/>
      <c r="WDP269" s="12"/>
      <c r="WDQ269" s="12"/>
      <c r="WDR269" s="12"/>
      <c r="WDS269" s="12"/>
      <c r="WDT269" s="12"/>
      <c r="WDU269" s="12"/>
      <c r="WDV269" s="12"/>
      <c r="WDW269" s="12"/>
      <c r="WDX269" s="12"/>
      <c r="WDY269" s="12"/>
      <c r="WDZ269" s="12"/>
      <c r="WEA269" s="12"/>
      <c r="WEB269" s="12"/>
      <c r="WEC269" s="12"/>
      <c r="WED269" s="12"/>
      <c r="WEE269" s="12"/>
      <c r="WEF269" s="12"/>
      <c r="WEG269" s="12"/>
      <c r="WEH269" s="12"/>
      <c r="WEI269" s="12"/>
      <c r="WEJ269" s="12"/>
      <c r="WEK269" s="12"/>
      <c r="WEL269" s="12"/>
      <c r="WEM269" s="12"/>
      <c r="WEN269" s="12"/>
      <c r="WEO269" s="12"/>
      <c r="WEP269" s="12"/>
      <c r="WEQ269" s="12"/>
      <c r="WER269" s="12"/>
      <c r="WES269" s="12"/>
      <c r="WET269" s="12"/>
      <c r="WEU269" s="12"/>
      <c r="WEV269" s="12"/>
      <c r="WEW269" s="12"/>
      <c r="WEX269" s="12"/>
      <c r="WEY269" s="12"/>
      <c r="WEZ269" s="12"/>
      <c r="WFA269" s="12"/>
      <c r="WFB269" s="12"/>
      <c r="WFC269" s="12"/>
      <c r="WFD269" s="12"/>
      <c r="WFE269" s="12"/>
      <c r="WFF269" s="12"/>
      <c r="WFG269" s="12"/>
      <c r="WFH269" s="12"/>
      <c r="WFI269" s="12"/>
      <c r="WFJ269" s="12"/>
      <c r="WFK269" s="12"/>
      <c r="WFL269" s="12"/>
      <c r="WFM269" s="12"/>
      <c r="WFN269" s="12"/>
      <c r="WFO269" s="12"/>
      <c r="WFP269" s="12"/>
      <c r="WFQ269" s="12"/>
      <c r="WFR269" s="12"/>
      <c r="WFS269" s="12"/>
      <c r="WFT269" s="12"/>
      <c r="WFU269" s="12"/>
      <c r="WFV269" s="12"/>
      <c r="WFW269" s="12"/>
      <c r="WFX269" s="12"/>
      <c r="WFY269" s="12"/>
      <c r="WFZ269" s="12"/>
      <c r="WGA269" s="12"/>
      <c r="WGB269" s="12"/>
      <c r="WGC269" s="12"/>
      <c r="WGD269" s="12"/>
      <c r="WGE269" s="12"/>
      <c r="WGF269" s="12"/>
      <c r="WGG269" s="12"/>
      <c r="WGH269" s="12"/>
      <c r="WGI269" s="12"/>
      <c r="WGJ269" s="12"/>
      <c r="WGK269" s="12"/>
      <c r="WGL269" s="12"/>
      <c r="WGM269" s="12"/>
      <c r="WGN269" s="12"/>
      <c r="WGO269" s="12"/>
      <c r="WGP269" s="12"/>
      <c r="WGQ269" s="12"/>
      <c r="WGR269" s="12"/>
      <c r="WGS269" s="12"/>
      <c r="WGT269" s="12"/>
      <c r="WGU269" s="12"/>
      <c r="WGV269" s="12"/>
      <c r="WGW269" s="12"/>
      <c r="WGX269" s="12"/>
      <c r="WGY269" s="12"/>
      <c r="WGZ269" s="12"/>
      <c r="WHA269" s="12"/>
      <c r="WHB269" s="12"/>
      <c r="WHC269" s="12"/>
      <c r="WHD269" s="12"/>
      <c r="WHE269" s="12"/>
      <c r="WHF269" s="12"/>
      <c r="WHG269" s="12"/>
      <c r="WHH269" s="12"/>
      <c r="WHI269" s="12"/>
      <c r="WHJ269" s="12"/>
      <c r="WHK269" s="12"/>
      <c r="WHL269" s="12"/>
      <c r="WHM269" s="12"/>
      <c r="WHN269" s="12"/>
      <c r="WHO269" s="12"/>
      <c r="WHP269" s="12"/>
      <c r="WHQ269" s="12"/>
      <c r="WHR269" s="12"/>
      <c r="WHS269" s="12"/>
      <c r="WHT269" s="12"/>
      <c r="WHU269" s="12"/>
      <c r="WHV269" s="12"/>
      <c r="WHW269" s="12"/>
      <c r="WHX269" s="12"/>
      <c r="WHY269" s="12"/>
      <c r="WHZ269" s="12"/>
      <c r="WIA269" s="12"/>
      <c r="WIB269" s="12"/>
      <c r="WIC269" s="12"/>
      <c r="WID269" s="12"/>
      <c r="WIE269" s="12"/>
      <c r="WIF269" s="12"/>
      <c r="WIG269" s="12"/>
      <c r="WIH269" s="12"/>
      <c r="WII269" s="12"/>
      <c r="WIJ269" s="12"/>
      <c r="WIK269" s="12"/>
      <c r="WIL269" s="12"/>
      <c r="WIM269" s="12"/>
      <c r="WIN269" s="12"/>
      <c r="WIO269" s="12"/>
      <c r="WIP269" s="12"/>
      <c r="WIQ269" s="12"/>
      <c r="WIR269" s="12"/>
      <c r="WIS269" s="12"/>
      <c r="WIT269" s="12"/>
      <c r="WIU269" s="12"/>
      <c r="WIV269" s="12"/>
      <c r="WIW269" s="12"/>
      <c r="WIX269" s="12"/>
      <c r="WIY269" s="12"/>
      <c r="WIZ269" s="12"/>
      <c r="WJA269" s="12"/>
      <c r="WJB269" s="12"/>
      <c r="WJC269" s="12"/>
      <c r="WJD269" s="12"/>
      <c r="WJE269" s="12"/>
      <c r="WJF269" s="12"/>
      <c r="WJG269" s="12"/>
      <c r="WJH269" s="12"/>
      <c r="WJI269" s="12"/>
      <c r="WJJ269" s="12"/>
      <c r="WJK269" s="12"/>
      <c r="WJL269" s="12"/>
      <c r="WJM269" s="12"/>
      <c r="WJN269" s="12"/>
      <c r="WJO269" s="12"/>
      <c r="WJP269" s="12"/>
      <c r="WJQ269" s="12"/>
      <c r="WJR269" s="12"/>
      <c r="WJS269" s="12"/>
      <c r="WJT269" s="12"/>
      <c r="WJU269" s="12"/>
      <c r="WJV269" s="12"/>
      <c r="WJW269" s="12"/>
      <c r="WJX269" s="12"/>
      <c r="WJY269" s="12"/>
      <c r="WJZ269" s="12"/>
      <c r="WKA269" s="12"/>
      <c r="WKB269" s="12"/>
      <c r="WKC269" s="12"/>
      <c r="WKD269" s="12"/>
      <c r="WKE269" s="12"/>
      <c r="WKF269" s="12"/>
      <c r="WKG269" s="12"/>
      <c r="WKH269" s="12"/>
      <c r="WKI269" s="12"/>
      <c r="WKJ269" s="12"/>
      <c r="WKK269" s="12"/>
      <c r="WKL269" s="12"/>
      <c r="WKM269" s="12"/>
      <c r="WKN269" s="12"/>
      <c r="WKO269" s="12"/>
      <c r="WKP269" s="12"/>
      <c r="WKQ269" s="12"/>
      <c r="WKR269" s="12"/>
      <c r="WKS269" s="12"/>
      <c r="WKT269" s="12"/>
      <c r="WKU269" s="12"/>
      <c r="WKV269" s="12"/>
      <c r="WKW269" s="12"/>
      <c r="WKX269" s="12"/>
      <c r="WKY269" s="12"/>
      <c r="WKZ269" s="12"/>
      <c r="WLA269" s="12"/>
      <c r="WLB269" s="12"/>
      <c r="WLC269" s="12"/>
      <c r="WLD269" s="12"/>
      <c r="WLE269" s="12"/>
      <c r="WLF269" s="12"/>
      <c r="WLG269" s="12"/>
      <c r="WLH269" s="12"/>
      <c r="WLI269" s="12"/>
      <c r="WLJ269" s="12"/>
      <c r="WLK269" s="12"/>
      <c r="WLL269" s="12"/>
      <c r="WLM269" s="12"/>
      <c r="WLN269" s="12"/>
      <c r="WLO269" s="12"/>
      <c r="WLP269" s="12"/>
      <c r="WLQ269" s="12"/>
      <c r="WLR269" s="12"/>
      <c r="WLS269" s="12"/>
      <c r="WLT269" s="12"/>
      <c r="WLU269" s="12"/>
      <c r="WLV269" s="12"/>
      <c r="WLW269" s="12"/>
      <c r="WLX269" s="12"/>
      <c r="WLY269" s="12"/>
      <c r="WLZ269" s="12"/>
      <c r="WMA269" s="12"/>
      <c r="WMB269" s="12"/>
      <c r="WMC269" s="12"/>
      <c r="WMD269" s="12"/>
      <c r="WME269" s="12"/>
      <c r="WMF269" s="12"/>
      <c r="WMG269" s="12"/>
      <c r="WMH269" s="12"/>
      <c r="WMI269" s="12"/>
      <c r="WMJ269" s="12"/>
      <c r="WMK269" s="12"/>
      <c r="WML269" s="12"/>
      <c r="WMM269" s="12"/>
      <c r="WMN269" s="12"/>
      <c r="WMO269" s="12"/>
      <c r="WMP269" s="12"/>
      <c r="WMQ269" s="12"/>
      <c r="WMR269" s="12"/>
      <c r="WMS269" s="12"/>
      <c r="WMT269" s="12"/>
      <c r="WMU269" s="12"/>
      <c r="WMV269" s="12"/>
      <c r="WMW269" s="12"/>
      <c r="WMX269" s="12"/>
      <c r="WMY269" s="12"/>
      <c r="WMZ269" s="12"/>
      <c r="WNA269" s="12"/>
      <c r="WNB269" s="12"/>
      <c r="WNC269" s="12"/>
      <c r="WND269" s="12"/>
      <c r="WNE269" s="12"/>
      <c r="WNF269" s="12"/>
      <c r="WNG269" s="12"/>
      <c r="WNH269" s="12"/>
      <c r="WNI269" s="12"/>
      <c r="WNJ269" s="12"/>
      <c r="WNK269" s="12"/>
      <c r="WNL269" s="12"/>
      <c r="WNM269" s="12"/>
      <c r="WNN269" s="12"/>
      <c r="WNO269" s="12"/>
      <c r="WNP269" s="12"/>
      <c r="WNQ269" s="12"/>
      <c r="WNR269" s="12"/>
      <c r="WNS269" s="12"/>
      <c r="WNT269" s="12"/>
      <c r="WNU269" s="12"/>
      <c r="WNV269" s="12"/>
      <c r="WNW269" s="12"/>
      <c r="WNX269" s="12"/>
      <c r="WNY269" s="12"/>
      <c r="WNZ269" s="12"/>
      <c r="WOA269" s="12"/>
      <c r="WOB269" s="12"/>
      <c r="WOC269" s="12"/>
      <c r="WOD269" s="12"/>
      <c r="WOE269" s="12"/>
      <c r="WOF269" s="12"/>
      <c r="WOG269" s="12"/>
      <c r="WOH269" s="12"/>
      <c r="WOI269" s="12"/>
      <c r="WOJ269" s="12"/>
      <c r="WOK269" s="12"/>
      <c r="WOL269" s="12"/>
      <c r="WOM269" s="12"/>
      <c r="WON269" s="12"/>
      <c r="WOO269" s="12"/>
      <c r="WOP269" s="12"/>
      <c r="WOQ269" s="12"/>
      <c r="WOR269" s="12"/>
      <c r="WOS269" s="12"/>
      <c r="WOT269" s="12"/>
      <c r="WOU269" s="12"/>
      <c r="WOV269" s="12"/>
      <c r="WOW269" s="12"/>
      <c r="WOX269" s="12"/>
      <c r="WOY269" s="12"/>
      <c r="WOZ269" s="12"/>
      <c r="WPA269" s="12"/>
      <c r="WPB269" s="12"/>
      <c r="WPC269" s="12"/>
      <c r="WPD269" s="12"/>
      <c r="WPE269" s="12"/>
      <c r="WPF269" s="12"/>
      <c r="WPG269" s="12"/>
      <c r="WPH269" s="12"/>
      <c r="WPI269" s="12"/>
      <c r="WPJ269" s="12"/>
      <c r="WPK269" s="12"/>
      <c r="WPL269" s="12"/>
      <c r="WPM269" s="12"/>
      <c r="WPN269" s="12"/>
      <c r="WPO269" s="12"/>
      <c r="WPP269" s="12"/>
      <c r="WPQ269" s="12"/>
      <c r="WPR269" s="12"/>
      <c r="WPS269" s="12"/>
      <c r="WPT269" s="12"/>
      <c r="WPU269" s="12"/>
      <c r="WPV269" s="12"/>
      <c r="WPW269" s="12"/>
      <c r="WPX269" s="12"/>
      <c r="WPY269" s="12"/>
      <c r="WPZ269" s="12"/>
      <c r="WQA269" s="12"/>
      <c r="WQB269" s="12"/>
      <c r="WQC269" s="12"/>
      <c r="WQD269" s="12"/>
      <c r="WQE269" s="12"/>
      <c r="WQF269" s="12"/>
      <c r="WQG269" s="12"/>
      <c r="WQH269" s="12"/>
      <c r="WQI269" s="12"/>
      <c r="WQJ269" s="12"/>
      <c r="WQK269" s="12"/>
      <c r="WQL269" s="12"/>
      <c r="WQM269" s="12"/>
      <c r="WQN269" s="12"/>
      <c r="WQO269" s="12"/>
      <c r="WQP269" s="12"/>
      <c r="WQQ269" s="12"/>
      <c r="WQR269" s="12"/>
      <c r="WQS269" s="12"/>
      <c r="WQT269" s="12"/>
      <c r="WQU269" s="12"/>
      <c r="WQV269" s="12"/>
      <c r="WQW269" s="12"/>
      <c r="WQX269" s="12"/>
      <c r="WQY269" s="12"/>
      <c r="WQZ269" s="12"/>
      <c r="WRA269" s="12"/>
      <c r="WRB269" s="12"/>
      <c r="WRC269" s="12"/>
      <c r="WRD269" s="12"/>
      <c r="WRE269" s="12"/>
      <c r="WRF269" s="12"/>
      <c r="WRG269" s="12"/>
      <c r="WRH269" s="12"/>
      <c r="WRI269" s="12"/>
      <c r="WRJ269" s="12"/>
      <c r="WRK269" s="12"/>
      <c r="WRL269" s="12"/>
      <c r="WRM269" s="12"/>
      <c r="WRN269" s="12"/>
      <c r="WRO269" s="12"/>
      <c r="WRP269" s="12"/>
      <c r="WRQ269" s="12"/>
      <c r="WRR269" s="12"/>
      <c r="WRS269" s="12"/>
      <c r="WRT269" s="12"/>
      <c r="WRU269" s="12"/>
      <c r="WRV269" s="12"/>
      <c r="WRW269" s="12"/>
      <c r="WRX269" s="12"/>
      <c r="WRY269" s="12"/>
      <c r="WRZ269" s="12"/>
      <c r="WSA269" s="12"/>
      <c r="WSB269" s="12"/>
      <c r="WSC269" s="12"/>
      <c r="WSD269" s="12"/>
      <c r="WSE269" s="12"/>
      <c r="WSF269" s="12"/>
      <c r="WSG269" s="12"/>
      <c r="WSH269" s="12"/>
      <c r="WSI269" s="12"/>
      <c r="WSJ269" s="12"/>
      <c r="WSK269" s="12"/>
      <c r="WSL269" s="12"/>
      <c r="WSM269" s="12"/>
      <c r="WSN269" s="12"/>
      <c r="WSO269" s="12"/>
      <c r="WSP269" s="12"/>
      <c r="WSQ269" s="12"/>
      <c r="WSR269" s="12"/>
      <c r="WSS269" s="12"/>
      <c r="WST269" s="12"/>
      <c r="WSU269" s="12"/>
      <c r="WSV269" s="12"/>
      <c r="WSW269" s="12"/>
      <c r="WSX269" s="12"/>
      <c r="WSY269" s="12"/>
      <c r="WSZ269" s="12"/>
      <c r="WTA269" s="12"/>
      <c r="WTB269" s="12"/>
      <c r="WTC269" s="12"/>
      <c r="WTD269" s="12"/>
      <c r="WTE269" s="12"/>
      <c r="WTF269" s="12"/>
      <c r="WTG269" s="12"/>
      <c r="WTH269" s="12"/>
      <c r="WTI269" s="12"/>
      <c r="WTJ269" s="12"/>
      <c r="WTK269" s="12"/>
      <c r="WTL269" s="12"/>
      <c r="WTM269" s="12"/>
      <c r="WTN269" s="12"/>
      <c r="WTO269" s="12"/>
      <c r="WTP269" s="12"/>
      <c r="WTQ269" s="12"/>
      <c r="WTR269" s="12"/>
      <c r="WTS269" s="12"/>
      <c r="WTT269" s="12"/>
      <c r="WTU269" s="12"/>
      <c r="WTV269" s="12"/>
      <c r="WTW269" s="12"/>
      <c r="WTX269" s="12"/>
      <c r="WTY269" s="12"/>
      <c r="WTZ269" s="12"/>
      <c r="WUA269" s="12"/>
      <c r="WUB269" s="12"/>
      <c r="WUC269" s="12"/>
      <c r="WUD269" s="12"/>
      <c r="WUE269" s="12"/>
      <c r="WUF269" s="12"/>
      <c r="WUG269" s="12"/>
      <c r="WUH269" s="12"/>
      <c r="WUI269" s="12"/>
      <c r="WUJ269" s="12"/>
      <c r="WUK269" s="12"/>
      <c r="WUL269" s="12"/>
      <c r="WUM269" s="12"/>
      <c r="WUN269" s="12"/>
      <c r="WUO269" s="12"/>
      <c r="WUP269" s="12"/>
      <c r="WUQ269" s="12"/>
      <c r="WUR269" s="12"/>
      <c r="WUS269" s="12"/>
      <c r="WUT269" s="12"/>
      <c r="WUU269" s="12"/>
      <c r="WUV269" s="12"/>
      <c r="WUW269" s="12"/>
      <c r="WUX269" s="12"/>
      <c r="WUY269" s="12"/>
      <c r="WUZ269" s="12"/>
      <c r="WVA269" s="12"/>
      <c r="WVB269" s="12"/>
      <c r="WVC269" s="12"/>
      <c r="WVD269" s="12"/>
      <c r="WVE269" s="12"/>
      <c r="WVF269" s="12"/>
      <c r="WVG269" s="12"/>
      <c r="WVH269" s="12"/>
      <c r="WVI269" s="12"/>
      <c r="WVJ269" s="12"/>
      <c r="WVK269" s="12"/>
      <c r="WVL269" s="12"/>
      <c r="WVM269" s="12"/>
      <c r="WVN269" s="12"/>
      <c r="WVO269" s="12"/>
      <c r="WVP269" s="12"/>
      <c r="WVQ269" s="12"/>
      <c r="WVR269" s="12"/>
      <c r="WVS269" s="12"/>
      <c r="WVT269" s="12"/>
      <c r="WVU269" s="12"/>
      <c r="WVV269" s="12"/>
      <c r="WVW269" s="12"/>
      <c r="WVX269" s="12"/>
      <c r="WVY269" s="12"/>
      <c r="WVZ269" s="12"/>
      <c r="WWA269" s="12"/>
      <c r="WWB269" s="12"/>
      <c r="WWC269" s="12"/>
      <c r="WWD269" s="12"/>
      <c r="WWE269" s="12"/>
      <c r="WWF269" s="12"/>
      <c r="WWG269" s="12"/>
      <c r="WWH269" s="12"/>
      <c r="WWI269" s="12"/>
      <c r="WWJ269" s="12"/>
      <c r="WWK269" s="12"/>
      <c r="WWL269" s="12"/>
      <c r="WWM269" s="12"/>
      <c r="WWN269" s="12"/>
      <c r="WWO269" s="12"/>
      <c r="WWP269" s="12"/>
      <c r="WWQ269" s="12"/>
      <c r="WWR269" s="12"/>
      <c r="WWS269" s="12"/>
      <c r="WWT269" s="12"/>
      <c r="WWU269" s="12"/>
      <c r="WWV269" s="12"/>
      <c r="WWW269" s="12"/>
      <c r="WWX269" s="12"/>
      <c r="WWY269" s="12"/>
      <c r="WWZ269" s="12"/>
      <c r="WXA269" s="12"/>
      <c r="WXB269" s="12"/>
      <c r="WXC269" s="12"/>
      <c r="WXD269" s="12"/>
      <c r="WXE269" s="12"/>
      <c r="WXF269" s="12"/>
      <c r="WXG269" s="12"/>
      <c r="WXH269" s="12"/>
      <c r="WXI269" s="12"/>
      <c r="WXJ269" s="12"/>
      <c r="WXK269" s="12"/>
      <c r="WXL269" s="12"/>
      <c r="WXM269" s="12"/>
      <c r="WXN269" s="12"/>
      <c r="WXO269" s="12"/>
      <c r="WXP269" s="12"/>
      <c r="WXQ269" s="12"/>
      <c r="WXR269" s="12"/>
      <c r="WXS269" s="12"/>
      <c r="WXT269" s="12"/>
      <c r="WXU269" s="12"/>
      <c r="WXV269" s="12"/>
      <c r="WXW269" s="12"/>
      <c r="WXX269" s="12"/>
      <c r="WXY269" s="12"/>
      <c r="WXZ269" s="12"/>
      <c r="WYA269" s="12"/>
      <c r="WYB269" s="12"/>
      <c r="WYC269" s="12"/>
      <c r="WYD269" s="12"/>
      <c r="WYE269" s="12"/>
      <c r="WYF269" s="12"/>
      <c r="WYG269" s="12"/>
      <c r="WYH269" s="12"/>
      <c r="WYI269" s="12"/>
      <c r="WYJ269" s="12"/>
      <c r="WYK269" s="12"/>
      <c r="WYL269" s="12"/>
      <c r="WYM269" s="12"/>
      <c r="WYN269" s="12"/>
      <c r="WYO269" s="12"/>
      <c r="WYP269" s="12"/>
      <c r="WYQ269" s="12"/>
      <c r="WYR269" s="12"/>
      <c r="WYS269" s="12"/>
      <c r="WYT269" s="12"/>
      <c r="WYU269" s="12"/>
      <c r="WYV269" s="12"/>
      <c r="WYW269" s="12"/>
      <c r="WYX269" s="12"/>
      <c r="WYY269" s="12"/>
      <c r="WYZ269" s="12"/>
      <c r="WZA269" s="12"/>
      <c r="WZB269" s="12"/>
      <c r="WZC269" s="12"/>
      <c r="WZD269" s="12"/>
      <c r="WZE269" s="12"/>
      <c r="WZF269" s="12"/>
      <c r="WZG269" s="12"/>
      <c r="WZH269" s="12"/>
      <c r="WZI269" s="12"/>
      <c r="WZJ269" s="12"/>
      <c r="WZK269" s="12"/>
      <c r="WZL269" s="12"/>
      <c r="WZM269" s="12"/>
      <c r="WZN269" s="12"/>
      <c r="WZO269" s="12"/>
      <c r="WZP269" s="12"/>
      <c r="WZQ269" s="12"/>
      <c r="WZR269" s="12"/>
      <c r="WZS269" s="12"/>
      <c r="WZT269" s="12"/>
      <c r="WZU269" s="12"/>
      <c r="WZV269" s="12"/>
      <c r="WZW269" s="12"/>
      <c r="WZX269" s="12"/>
      <c r="WZY269" s="12"/>
      <c r="WZZ269" s="12"/>
      <c r="XAA269" s="12"/>
      <c r="XAB269" s="12"/>
      <c r="XAC269" s="12"/>
      <c r="XAD269" s="12"/>
      <c r="XAE269" s="12"/>
      <c r="XAF269" s="12"/>
      <c r="XAG269" s="12"/>
      <c r="XAH269" s="12"/>
      <c r="XAI269" s="12"/>
      <c r="XAJ269" s="12"/>
      <c r="XAK269" s="12"/>
      <c r="XAL269" s="12"/>
      <c r="XAM269" s="12"/>
      <c r="XAN269" s="12"/>
      <c r="XAO269" s="12"/>
      <c r="XAP269" s="12"/>
      <c r="XAQ269" s="12"/>
      <c r="XAR269" s="12"/>
      <c r="XAS269" s="12"/>
      <c r="XAT269" s="12"/>
      <c r="XAU269" s="12"/>
      <c r="XAV269" s="12"/>
      <c r="XAW269" s="12"/>
      <c r="XAX269" s="12"/>
      <c r="XAY269" s="12"/>
      <c r="XAZ269" s="12"/>
      <c r="XBA269" s="12"/>
      <c r="XBB269" s="12"/>
      <c r="XBC269" s="12"/>
      <c r="XBD269" s="12"/>
      <c r="XBE269" s="12"/>
      <c r="XBF269" s="12"/>
      <c r="XBG269" s="12"/>
      <c r="XBH269" s="12"/>
      <c r="XBI269" s="12"/>
      <c r="XBJ269" s="12"/>
      <c r="XBK269" s="12"/>
      <c r="XBL269" s="12"/>
      <c r="XBM269" s="12"/>
      <c r="XBN269" s="12"/>
      <c r="XBO269" s="12"/>
      <c r="XBP269" s="12"/>
      <c r="XBQ269" s="12"/>
      <c r="XBR269" s="12"/>
      <c r="XBS269" s="12"/>
      <c r="XBT269" s="12"/>
      <c r="XBU269" s="12"/>
      <c r="XBV269" s="12"/>
      <c r="XBW269" s="12"/>
      <c r="XBX269" s="12"/>
      <c r="XBY269" s="12"/>
      <c r="XBZ269" s="12"/>
      <c r="XCA269" s="12"/>
      <c r="XCB269" s="12"/>
      <c r="XCC269" s="12"/>
      <c r="XCD269" s="12"/>
      <c r="XCE269" s="12"/>
      <c r="XCF269" s="12"/>
      <c r="XCG269" s="12"/>
      <c r="XCH269" s="12"/>
      <c r="XCI269" s="12"/>
      <c r="XCJ269" s="12"/>
      <c r="XCK269" s="12"/>
      <c r="XCL269" s="12"/>
      <c r="XCM269" s="12"/>
      <c r="XCN269" s="12"/>
      <c r="XCO269" s="12"/>
      <c r="XCP269" s="12"/>
      <c r="XCQ269" s="12"/>
      <c r="XCR269" s="12"/>
      <c r="XCS269" s="12"/>
      <c r="XCT269" s="12"/>
      <c r="XCU269" s="12"/>
      <c r="XCV269" s="12"/>
      <c r="XCW269" s="12"/>
      <c r="XCX269" s="12"/>
      <c r="XCY269" s="12"/>
      <c r="XCZ269" s="12"/>
      <c r="XDA269" s="12"/>
      <c r="XDB269" s="12"/>
      <c r="XDC269" s="12"/>
      <c r="XDD269" s="12"/>
      <c r="XDE269" s="12"/>
      <c r="XDF269" s="12"/>
      <c r="XDG269" s="12"/>
      <c r="XDH269" s="12"/>
      <c r="XDI269" s="12"/>
      <c r="XDJ269" s="12"/>
      <c r="XDK269" s="12"/>
      <c r="XDL269" s="12"/>
      <c r="XDM269" s="12"/>
      <c r="XDN269" s="12"/>
      <c r="XDO269" s="12"/>
      <c r="XDP269" s="12"/>
      <c r="XDQ269" s="12"/>
      <c r="XDR269" s="12"/>
      <c r="XDS269" s="12"/>
      <c r="XDT269" s="12"/>
      <c r="XDU269" s="12"/>
      <c r="XDV269" s="12"/>
      <c r="XDW269" s="12"/>
      <c r="XDX269" s="12"/>
      <c r="XDY269" s="12"/>
      <c r="XDZ269" s="12"/>
      <c r="XEA269" s="12"/>
      <c r="XEB269" s="12"/>
      <c r="XEC269" s="12"/>
      <c r="XED269" s="12"/>
      <c r="XEE269" s="12"/>
      <c r="XEF269" s="12"/>
      <c r="XEG269" s="12"/>
      <c r="XEH269" s="12"/>
      <c r="XEI269" s="12"/>
      <c r="XEJ269" s="12"/>
      <c r="XEK269" s="12"/>
      <c r="XEL269" s="12"/>
      <c r="XEM269" s="12"/>
      <c r="XEN269" s="12"/>
      <c r="XEO269" s="12"/>
      <c r="XEP269" s="12"/>
      <c r="XEQ269" s="12"/>
      <c r="XER269" s="12"/>
      <c r="XES269" s="12"/>
      <c r="XET269" s="12"/>
      <c r="XEU269" s="12"/>
      <c r="XEV269" s="12"/>
      <c r="XEW269" s="12"/>
      <c r="XEX269" s="12"/>
    </row>
    <row r="270" spans="1:16378" s="10" customFormat="1" ht="93.75" customHeight="1" x14ac:dyDescent="0.25">
      <c r="A270" s="15">
        <f>IF(OR(C270=0,C270=""),"",COUNTA($C$18:C270))</f>
        <v>244</v>
      </c>
      <c r="B270" s="23" t="s">
        <v>500</v>
      </c>
      <c r="C270" s="34">
        <v>1993</v>
      </c>
      <c r="D270" s="14">
        <v>8406.4</v>
      </c>
      <c r="E270" s="14">
        <v>5858.7</v>
      </c>
      <c r="F270" s="14">
        <v>0</v>
      </c>
      <c r="G270" s="13" t="s">
        <v>1114</v>
      </c>
      <c r="H270" s="13">
        <v>3</v>
      </c>
      <c r="I270" s="13"/>
      <c r="J270" s="13"/>
      <c r="K270" s="14"/>
      <c r="L270" s="14"/>
      <c r="M270" s="14"/>
      <c r="N270" s="16"/>
      <c r="O270" s="14"/>
      <c r="P270" s="14">
        <f t="shared" si="117"/>
        <v>8700000</v>
      </c>
      <c r="Q270" s="14"/>
      <c r="R270" s="14"/>
      <c r="S270" s="14"/>
      <c r="T270" s="14"/>
      <c r="U270" s="14">
        <f t="shared" si="118"/>
        <v>403507.19999999995</v>
      </c>
      <c r="V270" s="13"/>
      <c r="W270" s="14">
        <f t="shared" si="119"/>
        <v>9103507.1999999993</v>
      </c>
      <c r="X270" s="18" t="s">
        <v>588</v>
      </c>
      <c r="Y270" s="45">
        <v>0</v>
      </c>
      <c r="Z270" s="45">
        <v>0</v>
      </c>
      <c r="AA270" s="45">
        <v>0</v>
      </c>
      <c r="AB270" s="17">
        <f t="shared" si="120"/>
        <v>9103507.1999999993</v>
      </c>
    </row>
    <row r="271" spans="1:16378" s="10" customFormat="1" ht="93.75" customHeight="1" x14ac:dyDescent="0.25">
      <c r="A271" s="15">
        <f>IF(OR(C271=0,C271=""),"",COUNTA($C$18:C271))</f>
        <v>245</v>
      </c>
      <c r="B271" s="23" t="s">
        <v>501</v>
      </c>
      <c r="C271" s="34">
        <v>1993</v>
      </c>
      <c r="D271" s="14">
        <v>5747.6</v>
      </c>
      <c r="E271" s="14">
        <v>3905.8</v>
      </c>
      <c r="F271" s="14">
        <v>0</v>
      </c>
      <c r="G271" s="13" t="s">
        <v>1114</v>
      </c>
      <c r="H271" s="13">
        <v>2</v>
      </c>
      <c r="I271" s="13"/>
      <c r="J271" s="13"/>
      <c r="K271" s="14"/>
      <c r="L271" s="14"/>
      <c r="M271" s="14"/>
      <c r="N271" s="16"/>
      <c r="O271" s="14"/>
      <c r="P271" s="14">
        <f t="shared" si="117"/>
        <v>5800000</v>
      </c>
      <c r="Q271" s="14"/>
      <c r="R271" s="14"/>
      <c r="S271" s="14"/>
      <c r="T271" s="14"/>
      <c r="U271" s="14">
        <f t="shared" si="118"/>
        <v>275884.80000000005</v>
      </c>
      <c r="V271" s="13"/>
      <c r="W271" s="14">
        <f t="shared" si="119"/>
        <v>6075884.7999999998</v>
      </c>
      <c r="X271" s="18" t="s">
        <v>588</v>
      </c>
      <c r="Y271" s="45">
        <v>0</v>
      </c>
      <c r="Z271" s="45">
        <v>0</v>
      </c>
      <c r="AA271" s="45">
        <v>0</v>
      </c>
      <c r="AB271" s="17">
        <f t="shared" si="120"/>
        <v>6075884.7999999998</v>
      </c>
    </row>
    <row r="272" spans="1:16378" s="10" customFormat="1" ht="93.75" customHeight="1" x14ac:dyDescent="0.25">
      <c r="A272" s="15">
        <f>IF(OR(C272=0,C272=""),"",COUNTA($C$18:C272))</f>
        <v>246</v>
      </c>
      <c r="B272" s="23" t="s">
        <v>502</v>
      </c>
      <c r="C272" s="34">
        <v>1993</v>
      </c>
      <c r="D272" s="14">
        <v>4818.2</v>
      </c>
      <c r="E272" s="14">
        <v>3835.7</v>
      </c>
      <c r="F272" s="14">
        <v>982.5</v>
      </c>
      <c r="G272" s="13" t="s">
        <v>1114</v>
      </c>
      <c r="H272" s="13">
        <v>2</v>
      </c>
      <c r="I272" s="13"/>
      <c r="J272" s="13"/>
      <c r="K272" s="14"/>
      <c r="L272" s="14"/>
      <c r="M272" s="14"/>
      <c r="N272" s="16"/>
      <c r="O272" s="14"/>
      <c r="P272" s="14">
        <f t="shared" si="117"/>
        <v>5800000</v>
      </c>
      <c r="Q272" s="14"/>
      <c r="R272" s="14"/>
      <c r="S272" s="14"/>
      <c r="T272" s="14"/>
      <c r="U272" s="14">
        <f t="shared" si="118"/>
        <v>231273.59999999998</v>
      </c>
      <c r="V272" s="14"/>
      <c r="W272" s="14">
        <f t="shared" si="119"/>
        <v>6031273.5999999996</v>
      </c>
      <c r="X272" s="18" t="s">
        <v>588</v>
      </c>
      <c r="Y272" s="45">
        <v>0</v>
      </c>
      <c r="Z272" s="45">
        <v>0</v>
      </c>
      <c r="AA272" s="45">
        <v>0</v>
      </c>
      <c r="AB272" s="17">
        <f t="shared" si="120"/>
        <v>6031273.5999999996</v>
      </c>
    </row>
    <row r="273" spans="1:28" s="10" customFormat="1" ht="93.75" customHeight="1" x14ac:dyDescent="0.25">
      <c r="A273" s="15">
        <f>IF(OR(C273=0,C273=""),"",COUNTA($C$18:C273))</f>
        <v>247</v>
      </c>
      <c r="B273" s="23" t="s">
        <v>503</v>
      </c>
      <c r="C273" s="34">
        <v>1993</v>
      </c>
      <c r="D273" s="14">
        <v>6594.34</v>
      </c>
      <c r="E273" s="14">
        <v>4313.4399999999996</v>
      </c>
      <c r="F273" s="14">
        <v>0</v>
      </c>
      <c r="G273" s="13" t="s">
        <v>1117</v>
      </c>
      <c r="H273" s="13">
        <v>2</v>
      </c>
      <c r="I273" s="13"/>
      <c r="J273" s="13"/>
      <c r="K273" s="14"/>
      <c r="L273" s="14"/>
      <c r="M273" s="14"/>
      <c r="N273" s="16"/>
      <c r="O273" s="14"/>
      <c r="P273" s="14">
        <f t="shared" si="117"/>
        <v>5800000</v>
      </c>
      <c r="Q273" s="14"/>
      <c r="R273" s="14"/>
      <c r="S273" s="14"/>
      <c r="T273" s="14"/>
      <c r="U273" s="14">
        <f t="shared" si="118"/>
        <v>316528.32</v>
      </c>
      <c r="V273" s="14"/>
      <c r="W273" s="14">
        <f t="shared" si="119"/>
        <v>6116528.3200000003</v>
      </c>
      <c r="X273" s="18" t="s">
        <v>588</v>
      </c>
      <c r="Y273" s="45">
        <v>0</v>
      </c>
      <c r="Z273" s="45">
        <v>0</v>
      </c>
      <c r="AA273" s="45">
        <v>0</v>
      </c>
      <c r="AB273" s="17">
        <f t="shared" si="120"/>
        <v>6116528.3200000003</v>
      </c>
    </row>
    <row r="274" spans="1:28" s="10" customFormat="1" ht="93.75" customHeight="1" x14ac:dyDescent="0.25">
      <c r="A274" s="15">
        <f>IF(OR(C274=0,C274=""),"",COUNTA($C$18:C274))</f>
        <v>248</v>
      </c>
      <c r="B274" s="23" t="s">
        <v>504</v>
      </c>
      <c r="C274" s="34">
        <v>1993</v>
      </c>
      <c r="D274" s="14">
        <v>3855.5</v>
      </c>
      <c r="E274" s="14">
        <v>3855.5</v>
      </c>
      <c r="F274" s="14">
        <v>0</v>
      </c>
      <c r="G274" s="13" t="s">
        <v>1114</v>
      </c>
      <c r="H274" s="13">
        <v>2</v>
      </c>
      <c r="I274" s="13"/>
      <c r="J274" s="13"/>
      <c r="K274" s="14"/>
      <c r="L274" s="14"/>
      <c r="M274" s="14"/>
      <c r="N274" s="14"/>
      <c r="O274" s="14"/>
      <c r="P274" s="14">
        <f t="shared" si="117"/>
        <v>5800000</v>
      </c>
      <c r="Q274" s="14"/>
      <c r="R274" s="14"/>
      <c r="S274" s="14"/>
      <c r="T274" s="14"/>
      <c r="U274" s="14">
        <f t="shared" ref="U274:U279" si="121">48*D274</f>
        <v>185064</v>
      </c>
      <c r="V274" s="14"/>
      <c r="W274" s="14">
        <f t="shared" si="119"/>
        <v>5985064</v>
      </c>
      <c r="X274" s="18" t="s">
        <v>588</v>
      </c>
      <c r="Y274" s="45">
        <v>0</v>
      </c>
      <c r="Z274" s="45">
        <v>0</v>
      </c>
      <c r="AA274" s="45">
        <v>0</v>
      </c>
      <c r="AB274" s="17">
        <f t="shared" si="120"/>
        <v>5985064</v>
      </c>
    </row>
    <row r="275" spans="1:28" s="10" customFormat="1" ht="93.75" customHeight="1" x14ac:dyDescent="0.25">
      <c r="A275" s="15">
        <f>IF(OR(C275=0,C275=""),"",COUNTA($C$18:C275))</f>
        <v>249</v>
      </c>
      <c r="B275" s="23" t="s">
        <v>505</v>
      </c>
      <c r="C275" s="34">
        <v>1993</v>
      </c>
      <c r="D275" s="14">
        <v>11784.2</v>
      </c>
      <c r="E275" s="14">
        <v>7588</v>
      </c>
      <c r="F275" s="14">
        <v>0</v>
      </c>
      <c r="G275" s="13" t="s">
        <v>1114</v>
      </c>
      <c r="H275" s="13">
        <v>4</v>
      </c>
      <c r="I275" s="13"/>
      <c r="J275" s="13"/>
      <c r="K275" s="14"/>
      <c r="L275" s="14"/>
      <c r="M275" s="19"/>
      <c r="N275" s="16"/>
      <c r="O275" s="14"/>
      <c r="P275" s="14">
        <f t="shared" si="117"/>
        <v>11600000</v>
      </c>
      <c r="Q275" s="14"/>
      <c r="R275" s="14"/>
      <c r="S275" s="14"/>
      <c r="T275" s="14"/>
      <c r="U275" s="14">
        <f t="shared" si="121"/>
        <v>565641.60000000009</v>
      </c>
      <c r="V275" s="14"/>
      <c r="W275" s="14">
        <f t="shared" si="119"/>
        <v>12165641.6</v>
      </c>
      <c r="X275" s="18" t="s">
        <v>588</v>
      </c>
      <c r="Y275" s="45">
        <v>0</v>
      </c>
      <c r="Z275" s="45">
        <v>0</v>
      </c>
      <c r="AA275" s="45">
        <v>0</v>
      </c>
      <c r="AB275" s="17">
        <f t="shared" si="120"/>
        <v>12165641.6</v>
      </c>
    </row>
    <row r="276" spans="1:28" s="10" customFormat="1" ht="93.75" customHeight="1" x14ac:dyDescent="0.25">
      <c r="A276" s="15">
        <f>IF(OR(C276=0,C276=""),"",COUNTA($C$18:C276))</f>
        <v>250</v>
      </c>
      <c r="B276" s="23" t="s">
        <v>507</v>
      </c>
      <c r="C276" s="34">
        <v>1994</v>
      </c>
      <c r="D276" s="14">
        <v>5708.4</v>
      </c>
      <c r="E276" s="14">
        <v>3881.6</v>
      </c>
      <c r="F276" s="14">
        <v>0</v>
      </c>
      <c r="G276" s="13" t="s">
        <v>1114</v>
      </c>
      <c r="H276" s="13">
        <v>2</v>
      </c>
      <c r="I276" s="13"/>
      <c r="J276" s="13"/>
      <c r="K276" s="14"/>
      <c r="L276" s="14"/>
      <c r="M276" s="14"/>
      <c r="N276" s="16"/>
      <c r="O276" s="14"/>
      <c r="P276" s="14">
        <f t="shared" si="117"/>
        <v>5800000</v>
      </c>
      <c r="Q276" s="14"/>
      <c r="R276" s="14"/>
      <c r="S276" s="14"/>
      <c r="T276" s="14"/>
      <c r="U276" s="14">
        <f t="shared" si="121"/>
        <v>274003.19999999995</v>
      </c>
      <c r="V276" s="14"/>
      <c r="W276" s="14">
        <f t="shared" si="119"/>
        <v>6074003.2000000002</v>
      </c>
      <c r="X276" s="18" t="s">
        <v>588</v>
      </c>
      <c r="Y276" s="45">
        <v>0</v>
      </c>
      <c r="Z276" s="45">
        <v>0</v>
      </c>
      <c r="AA276" s="45">
        <v>0</v>
      </c>
      <c r="AB276" s="17">
        <f t="shared" si="120"/>
        <v>6074003.2000000002</v>
      </c>
    </row>
    <row r="277" spans="1:28" s="10" customFormat="1" ht="93.75" customHeight="1" x14ac:dyDescent="0.25">
      <c r="A277" s="15">
        <f>IF(OR(C277=0,C277=""),"",COUNTA($C$18:C277))</f>
        <v>251</v>
      </c>
      <c r="B277" s="23" t="s">
        <v>508</v>
      </c>
      <c r="C277" s="34">
        <v>1994</v>
      </c>
      <c r="D277" s="14">
        <v>5127.3</v>
      </c>
      <c r="E277" s="14">
        <v>3857.3</v>
      </c>
      <c r="F277" s="14">
        <v>0</v>
      </c>
      <c r="G277" s="13" t="s">
        <v>1114</v>
      </c>
      <c r="H277" s="13">
        <v>2</v>
      </c>
      <c r="I277" s="13"/>
      <c r="J277" s="13"/>
      <c r="K277" s="14"/>
      <c r="L277" s="14"/>
      <c r="M277" s="14"/>
      <c r="N277" s="16"/>
      <c r="O277" s="14"/>
      <c r="P277" s="14">
        <f t="shared" si="117"/>
        <v>5800000</v>
      </c>
      <c r="Q277" s="14"/>
      <c r="R277" s="14"/>
      <c r="S277" s="14"/>
      <c r="T277" s="14"/>
      <c r="U277" s="14">
        <f t="shared" si="121"/>
        <v>246110.40000000002</v>
      </c>
      <c r="V277" s="14"/>
      <c r="W277" s="14">
        <f t="shared" si="119"/>
        <v>6046110.4000000004</v>
      </c>
      <c r="X277" s="18" t="s">
        <v>588</v>
      </c>
      <c r="Y277" s="45">
        <v>0</v>
      </c>
      <c r="Z277" s="45">
        <v>0</v>
      </c>
      <c r="AA277" s="45">
        <v>0</v>
      </c>
      <c r="AB277" s="17">
        <f t="shared" si="120"/>
        <v>6046110.4000000004</v>
      </c>
    </row>
    <row r="278" spans="1:28" s="12" customFormat="1" ht="93.75" customHeight="1" x14ac:dyDescent="0.25">
      <c r="A278" s="15">
        <f>IF(OR(C278=0,C278=""),"",COUNTA($C$18:C278))</f>
        <v>252</v>
      </c>
      <c r="B278" s="23" t="s">
        <v>509</v>
      </c>
      <c r="C278" s="34">
        <v>1994</v>
      </c>
      <c r="D278" s="14">
        <v>5265.7</v>
      </c>
      <c r="E278" s="14">
        <v>3926.7</v>
      </c>
      <c r="F278" s="14">
        <v>1519.2</v>
      </c>
      <c r="G278" s="13" t="s">
        <v>1114</v>
      </c>
      <c r="H278" s="13">
        <v>2</v>
      </c>
      <c r="I278" s="13"/>
      <c r="J278" s="13"/>
      <c r="K278" s="14"/>
      <c r="L278" s="14"/>
      <c r="M278" s="14"/>
      <c r="N278" s="14"/>
      <c r="O278" s="14"/>
      <c r="P278" s="14">
        <f t="shared" si="117"/>
        <v>5800000</v>
      </c>
      <c r="Q278" s="14"/>
      <c r="R278" s="14"/>
      <c r="S278" s="14"/>
      <c r="T278" s="14"/>
      <c r="U278" s="14">
        <f t="shared" si="121"/>
        <v>252753.59999999998</v>
      </c>
      <c r="V278" s="14"/>
      <c r="W278" s="14">
        <f t="shared" si="119"/>
        <v>6052753.5999999996</v>
      </c>
      <c r="X278" s="18" t="s">
        <v>588</v>
      </c>
      <c r="Y278" s="45">
        <v>0</v>
      </c>
      <c r="Z278" s="45">
        <v>0</v>
      </c>
      <c r="AA278" s="45">
        <v>0</v>
      </c>
      <c r="AB278" s="17">
        <f t="shared" si="120"/>
        <v>6052753.5999999996</v>
      </c>
    </row>
    <row r="279" spans="1:28" s="12" customFormat="1" ht="93.75" customHeight="1" x14ac:dyDescent="0.25">
      <c r="A279" s="15">
        <f>IF(OR(C279=0,C279=""),"",COUNTA($C$18:C279))</f>
        <v>253</v>
      </c>
      <c r="B279" s="23" t="s">
        <v>510</v>
      </c>
      <c r="C279" s="34">
        <v>1994</v>
      </c>
      <c r="D279" s="14">
        <v>6982.2</v>
      </c>
      <c r="E279" s="14">
        <v>5745.9</v>
      </c>
      <c r="F279" s="14">
        <v>0</v>
      </c>
      <c r="G279" s="13" t="s">
        <v>1114</v>
      </c>
      <c r="H279" s="13">
        <v>3</v>
      </c>
      <c r="I279" s="13"/>
      <c r="J279" s="13"/>
      <c r="K279" s="14"/>
      <c r="L279" s="14"/>
      <c r="M279" s="14"/>
      <c r="N279" s="16"/>
      <c r="O279" s="14"/>
      <c r="P279" s="14">
        <f t="shared" si="117"/>
        <v>8700000</v>
      </c>
      <c r="Q279" s="14"/>
      <c r="R279" s="14"/>
      <c r="S279" s="14"/>
      <c r="T279" s="14"/>
      <c r="U279" s="14">
        <f t="shared" si="121"/>
        <v>335145.59999999998</v>
      </c>
      <c r="V279" s="14"/>
      <c r="W279" s="14">
        <f t="shared" si="119"/>
        <v>9035145.5999999996</v>
      </c>
      <c r="X279" s="18" t="s">
        <v>588</v>
      </c>
      <c r="Y279" s="45">
        <v>0</v>
      </c>
      <c r="Z279" s="45">
        <v>0</v>
      </c>
      <c r="AA279" s="45">
        <v>0</v>
      </c>
      <c r="AB279" s="17">
        <f t="shared" si="120"/>
        <v>9035145.5999999996</v>
      </c>
    </row>
    <row r="280" spans="1:28" s="12" customFormat="1" ht="93.75" customHeight="1" x14ac:dyDescent="0.25">
      <c r="A280" s="15">
        <f>IF(OR(C280=0,C280=""),"",COUNTA($C$18:C280))</f>
        <v>254</v>
      </c>
      <c r="B280" s="23" t="s">
        <v>511</v>
      </c>
      <c r="C280" s="34">
        <v>1994</v>
      </c>
      <c r="D280" s="14">
        <v>6632.3</v>
      </c>
      <c r="E280" s="14">
        <v>5664</v>
      </c>
      <c r="F280" s="14">
        <v>0</v>
      </c>
      <c r="G280" s="13" t="s">
        <v>1117</v>
      </c>
      <c r="H280" s="13">
        <v>2</v>
      </c>
      <c r="I280" s="13"/>
      <c r="J280" s="13"/>
      <c r="K280" s="14"/>
      <c r="L280" s="14"/>
      <c r="M280" s="14"/>
      <c r="N280" s="16"/>
      <c r="O280" s="14"/>
      <c r="P280" s="14">
        <f t="shared" ref="P280" si="122">2900000*H280</f>
        <v>5800000</v>
      </c>
      <c r="Q280" s="14"/>
      <c r="R280" s="14"/>
      <c r="S280" s="14"/>
      <c r="T280" s="14"/>
      <c r="U280" s="14">
        <f t="shared" ref="U280" si="123">48*D280</f>
        <v>318350.40000000002</v>
      </c>
      <c r="V280" s="14"/>
      <c r="W280" s="14">
        <f t="shared" si="119"/>
        <v>6118350.4000000004</v>
      </c>
      <c r="X280" s="18" t="s">
        <v>588</v>
      </c>
      <c r="Y280" s="45">
        <v>0</v>
      </c>
      <c r="Z280" s="45">
        <v>0</v>
      </c>
      <c r="AA280" s="45">
        <v>0</v>
      </c>
      <c r="AB280" s="17">
        <f t="shared" si="120"/>
        <v>6118350.4000000004</v>
      </c>
    </row>
    <row r="281" spans="1:28" s="12" customFormat="1" ht="93.75" customHeight="1" x14ac:dyDescent="0.25">
      <c r="A281" s="15">
        <f>IF(OR(C281=0,C281=""),"",COUNTA($C$18:C281))</f>
        <v>255</v>
      </c>
      <c r="B281" s="23" t="s">
        <v>512</v>
      </c>
      <c r="C281" s="34">
        <v>1994</v>
      </c>
      <c r="D281" s="14">
        <v>3778.5</v>
      </c>
      <c r="E281" s="14">
        <v>3332.9</v>
      </c>
      <c r="F281" s="14">
        <v>0</v>
      </c>
      <c r="G281" s="13" t="s">
        <v>1118</v>
      </c>
      <c r="H281" s="13">
        <v>1</v>
      </c>
      <c r="I281" s="13"/>
      <c r="J281" s="13">
        <v>1</v>
      </c>
      <c r="K281" s="14"/>
      <c r="L281" s="14"/>
      <c r="M281" s="14"/>
      <c r="N281" s="16"/>
      <c r="O281" s="14"/>
      <c r="P281" s="14">
        <f>3100000+3400000</f>
        <v>6500000</v>
      </c>
      <c r="Q281" s="14"/>
      <c r="R281" s="14"/>
      <c r="S281" s="14"/>
      <c r="T281" s="14"/>
      <c r="U281" s="14">
        <f>68*D281</f>
        <v>256938</v>
      </c>
      <c r="V281" s="14"/>
      <c r="W281" s="14">
        <f t="shared" si="119"/>
        <v>6756938</v>
      </c>
      <c r="X281" s="18" t="s">
        <v>588</v>
      </c>
      <c r="Y281" s="45">
        <v>0</v>
      </c>
      <c r="Z281" s="45">
        <v>0</v>
      </c>
      <c r="AA281" s="45">
        <v>0</v>
      </c>
      <c r="AB281" s="17">
        <f t="shared" si="120"/>
        <v>6756938</v>
      </c>
    </row>
    <row r="282" spans="1:28" s="12" customFormat="1" ht="93.75" customHeight="1" x14ac:dyDescent="0.25">
      <c r="A282" s="15">
        <f>IF(OR(C282=0,C282=""),"",COUNTA($C$18:C282))</f>
        <v>256</v>
      </c>
      <c r="B282" s="23" t="s">
        <v>513</v>
      </c>
      <c r="C282" s="34">
        <v>1994</v>
      </c>
      <c r="D282" s="14">
        <v>4945.3999999999996</v>
      </c>
      <c r="E282" s="14">
        <v>3845.3</v>
      </c>
      <c r="F282" s="14">
        <v>0</v>
      </c>
      <c r="G282" s="13" t="s">
        <v>1114</v>
      </c>
      <c r="H282" s="13">
        <v>2</v>
      </c>
      <c r="I282" s="13"/>
      <c r="J282" s="13"/>
      <c r="K282" s="14"/>
      <c r="L282" s="14"/>
      <c r="M282" s="14"/>
      <c r="N282" s="16"/>
      <c r="O282" s="14"/>
      <c r="P282" s="14">
        <f t="shared" ref="P282:P286" si="124">2900000*H282</f>
        <v>5800000</v>
      </c>
      <c r="Q282" s="14"/>
      <c r="R282" s="14"/>
      <c r="S282" s="14"/>
      <c r="T282" s="14"/>
      <c r="U282" s="14">
        <f t="shared" ref="U282:U286" si="125">48*D282</f>
        <v>237379.19999999998</v>
      </c>
      <c r="V282" s="14"/>
      <c r="W282" s="14">
        <f t="shared" si="119"/>
        <v>6037379.2000000002</v>
      </c>
      <c r="X282" s="18" t="s">
        <v>588</v>
      </c>
      <c r="Y282" s="45">
        <v>0</v>
      </c>
      <c r="Z282" s="45">
        <v>0</v>
      </c>
      <c r="AA282" s="45">
        <v>0</v>
      </c>
      <c r="AB282" s="17">
        <f t="shared" si="120"/>
        <v>6037379.2000000002</v>
      </c>
    </row>
    <row r="283" spans="1:28" s="12" customFormat="1" ht="93.75" customHeight="1" x14ac:dyDescent="0.25">
      <c r="A283" s="15">
        <f>IF(OR(C283=0,C283=""),"",COUNTA($C$18:C283))</f>
        <v>257</v>
      </c>
      <c r="B283" s="23" t="s">
        <v>514</v>
      </c>
      <c r="C283" s="34">
        <v>1994</v>
      </c>
      <c r="D283" s="14">
        <v>4975.3</v>
      </c>
      <c r="E283" s="14">
        <v>3868.3</v>
      </c>
      <c r="F283" s="14">
        <v>0</v>
      </c>
      <c r="G283" s="13" t="s">
        <v>1114</v>
      </c>
      <c r="H283" s="13">
        <v>1</v>
      </c>
      <c r="I283" s="13"/>
      <c r="J283" s="13"/>
      <c r="K283" s="14"/>
      <c r="L283" s="14"/>
      <c r="M283" s="14"/>
      <c r="N283" s="16"/>
      <c r="O283" s="14"/>
      <c r="P283" s="14">
        <f t="shared" si="124"/>
        <v>2900000</v>
      </c>
      <c r="Q283" s="14"/>
      <c r="R283" s="14"/>
      <c r="S283" s="14"/>
      <c r="T283" s="14"/>
      <c r="U283" s="14">
        <f t="shared" si="125"/>
        <v>238814.40000000002</v>
      </c>
      <c r="V283" s="14"/>
      <c r="W283" s="14">
        <f t="shared" si="119"/>
        <v>3138814.4</v>
      </c>
      <c r="X283" s="18" t="s">
        <v>588</v>
      </c>
      <c r="Y283" s="45">
        <v>0</v>
      </c>
      <c r="Z283" s="45">
        <v>0</v>
      </c>
      <c r="AA283" s="45">
        <v>0</v>
      </c>
      <c r="AB283" s="17">
        <f t="shared" si="120"/>
        <v>3138814.4</v>
      </c>
    </row>
    <row r="284" spans="1:28" s="12" customFormat="1" ht="93.75" customHeight="1" x14ac:dyDescent="0.25">
      <c r="A284" s="15">
        <f>IF(OR(C284=0,C284=""),"",COUNTA($C$18:C284))</f>
        <v>258</v>
      </c>
      <c r="B284" s="23" t="s">
        <v>515</v>
      </c>
      <c r="C284" s="34">
        <v>1994</v>
      </c>
      <c r="D284" s="14">
        <v>9092.7999999999993</v>
      </c>
      <c r="E284" s="14">
        <v>5807.7</v>
      </c>
      <c r="F284" s="14">
        <v>0</v>
      </c>
      <c r="G284" s="13" t="s">
        <v>1114</v>
      </c>
      <c r="H284" s="13">
        <v>3</v>
      </c>
      <c r="I284" s="13"/>
      <c r="J284" s="13"/>
      <c r="K284" s="14"/>
      <c r="L284" s="14"/>
      <c r="M284" s="14"/>
      <c r="N284" s="14"/>
      <c r="O284" s="14"/>
      <c r="P284" s="14">
        <f t="shared" si="124"/>
        <v>8700000</v>
      </c>
      <c r="Q284" s="14"/>
      <c r="R284" s="14"/>
      <c r="S284" s="14"/>
      <c r="T284" s="14"/>
      <c r="U284" s="14">
        <f t="shared" si="125"/>
        <v>436454.39999999997</v>
      </c>
      <c r="V284" s="14"/>
      <c r="W284" s="14">
        <f t="shared" si="119"/>
        <v>9136454.4000000004</v>
      </c>
      <c r="X284" s="18" t="s">
        <v>588</v>
      </c>
      <c r="Y284" s="45">
        <v>0</v>
      </c>
      <c r="Z284" s="45">
        <v>0</v>
      </c>
      <c r="AA284" s="45">
        <v>0</v>
      </c>
      <c r="AB284" s="17">
        <f t="shared" si="120"/>
        <v>9136454.4000000004</v>
      </c>
    </row>
    <row r="285" spans="1:28" s="12" customFormat="1" ht="93.75" customHeight="1" x14ac:dyDescent="0.25">
      <c r="A285" s="15">
        <f>IF(OR(C285=0,C285=""),"",COUNTA($C$18:C285))</f>
        <v>259</v>
      </c>
      <c r="B285" s="23" t="s">
        <v>516</v>
      </c>
      <c r="C285" s="34">
        <v>1994</v>
      </c>
      <c r="D285" s="14">
        <v>4042.7</v>
      </c>
      <c r="E285" s="14">
        <v>2359.9</v>
      </c>
      <c r="F285" s="14">
        <v>0</v>
      </c>
      <c r="G285" s="13" t="s">
        <v>1114</v>
      </c>
      <c r="H285" s="13">
        <v>2</v>
      </c>
      <c r="I285" s="13"/>
      <c r="J285" s="13"/>
      <c r="K285" s="14"/>
      <c r="L285" s="14"/>
      <c r="M285" s="14"/>
      <c r="N285" s="14"/>
      <c r="O285" s="14"/>
      <c r="P285" s="14">
        <f t="shared" si="124"/>
        <v>5800000</v>
      </c>
      <c r="Q285" s="14"/>
      <c r="R285" s="14"/>
      <c r="S285" s="14"/>
      <c r="T285" s="14"/>
      <c r="U285" s="14">
        <f t="shared" si="125"/>
        <v>194049.59999999998</v>
      </c>
      <c r="V285" s="14"/>
      <c r="W285" s="14">
        <f t="shared" si="119"/>
        <v>5994049.5999999996</v>
      </c>
      <c r="X285" s="18" t="s">
        <v>588</v>
      </c>
      <c r="Y285" s="45">
        <v>0</v>
      </c>
      <c r="Z285" s="45">
        <v>0</v>
      </c>
      <c r="AA285" s="45">
        <v>0</v>
      </c>
      <c r="AB285" s="17">
        <f t="shared" si="120"/>
        <v>5994049.5999999996</v>
      </c>
    </row>
    <row r="286" spans="1:28" s="12" customFormat="1" ht="93.75" customHeight="1" x14ac:dyDescent="0.25">
      <c r="A286" s="15">
        <f>IF(OR(C286=0,C286=""),"",COUNTA($C$18:C286))</f>
        <v>260</v>
      </c>
      <c r="B286" s="23" t="s">
        <v>517</v>
      </c>
      <c r="C286" s="34">
        <v>1994</v>
      </c>
      <c r="D286" s="14">
        <v>9126.7999999999993</v>
      </c>
      <c r="E286" s="14">
        <v>7768.4</v>
      </c>
      <c r="F286" s="14">
        <v>0</v>
      </c>
      <c r="G286" s="13" t="s">
        <v>1114</v>
      </c>
      <c r="H286" s="13">
        <v>4</v>
      </c>
      <c r="I286" s="13"/>
      <c r="J286" s="13"/>
      <c r="K286" s="14"/>
      <c r="L286" s="14"/>
      <c r="M286" s="14"/>
      <c r="N286" s="16"/>
      <c r="O286" s="14"/>
      <c r="P286" s="14">
        <f t="shared" si="124"/>
        <v>11600000</v>
      </c>
      <c r="Q286" s="14"/>
      <c r="R286" s="14"/>
      <c r="S286" s="14"/>
      <c r="T286" s="14"/>
      <c r="U286" s="14">
        <f t="shared" si="125"/>
        <v>438086.39999999997</v>
      </c>
      <c r="V286" s="14"/>
      <c r="W286" s="14">
        <f t="shared" si="119"/>
        <v>12038086.4</v>
      </c>
      <c r="X286" s="18" t="s">
        <v>588</v>
      </c>
      <c r="Y286" s="45">
        <v>0</v>
      </c>
      <c r="Z286" s="45">
        <v>0</v>
      </c>
      <c r="AA286" s="45">
        <v>0</v>
      </c>
      <c r="AB286" s="17">
        <f t="shared" si="120"/>
        <v>12038086.4</v>
      </c>
    </row>
    <row r="287" spans="1:28" s="12" customFormat="1" ht="93.75" customHeight="1" x14ac:dyDescent="0.25">
      <c r="A287" s="15">
        <f>IF(OR(C287=0,C287=""),"",COUNTA($C$18:C287))</f>
        <v>261</v>
      </c>
      <c r="B287" s="23" t="s">
        <v>518</v>
      </c>
      <c r="C287" s="34">
        <v>1994</v>
      </c>
      <c r="D287" s="14">
        <v>2988.4</v>
      </c>
      <c r="E287" s="14">
        <v>1833.1</v>
      </c>
      <c r="F287" s="14">
        <v>104.7</v>
      </c>
      <c r="G287" s="13" t="s">
        <v>1113</v>
      </c>
      <c r="H287" s="13">
        <v>1</v>
      </c>
      <c r="I287" s="13"/>
      <c r="J287" s="13"/>
      <c r="K287" s="14"/>
      <c r="L287" s="14"/>
      <c r="M287" s="14"/>
      <c r="N287" s="16"/>
      <c r="O287" s="14"/>
      <c r="P287" s="14">
        <f t="shared" ref="P287:P299" si="126">2900000*H287</f>
        <v>2900000</v>
      </c>
      <c r="Q287" s="14"/>
      <c r="R287" s="14"/>
      <c r="S287" s="14"/>
      <c r="T287" s="14"/>
      <c r="U287" s="14">
        <f t="shared" ref="U287:U299" si="127">48*D287</f>
        <v>143443.20000000001</v>
      </c>
      <c r="V287" s="14"/>
      <c r="W287" s="14">
        <f t="shared" si="119"/>
        <v>3043443.2</v>
      </c>
      <c r="X287" s="18" t="s">
        <v>588</v>
      </c>
      <c r="Y287" s="45">
        <v>0</v>
      </c>
      <c r="Z287" s="45">
        <v>0</v>
      </c>
      <c r="AA287" s="45">
        <v>0</v>
      </c>
      <c r="AB287" s="17">
        <f t="shared" si="120"/>
        <v>3043443.2</v>
      </c>
    </row>
    <row r="288" spans="1:28" s="10" customFormat="1" ht="93.75" customHeight="1" x14ac:dyDescent="0.25">
      <c r="A288" s="15">
        <f>IF(OR(C288=0,C288=""),"",COUNTA($C$18:C288))</f>
        <v>262</v>
      </c>
      <c r="B288" s="23" t="s">
        <v>106</v>
      </c>
      <c r="C288" s="34">
        <v>1994</v>
      </c>
      <c r="D288" s="14">
        <v>11244.2</v>
      </c>
      <c r="E288" s="14">
        <v>7799.1</v>
      </c>
      <c r="F288" s="14">
        <v>0</v>
      </c>
      <c r="G288" s="13" t="s">
        <v>1114</v>
      </c>
      <c r="H288" s="13">
        <v>4</v>
      </c>
      <c r="I288" s="13"/>
      <c r="J288" s="13"/>
      <c r="K288" s="14"/>
      <c r="L288" s="14"/>
      <c r="M288" s="14"/>
      <c r="N288" s="16"/>
      <c r="O288" s="14"/>
      <c r="P288" s="14">
        <f t="shared" si="126"/>
        <v>11600000</v>
      </c>
      <c r="Q288" s="14"/>
      <c r="R288" s="14"/>
      <c r="S288" s="14"/>
      <c r="T288" s="14"/>
      <c r="U288" s="14">
        <f t="shared" si="127"/>
        <v>539721.60000000009</v>
      </c>
      <c r="V288" s="14"/>
      <c r="W288" s="14">
        <f t="shared" si="119"/>
        <v>12139721.6</v>
      </c>
      <c r="X288" s="18" t="s">
        <v>588</v>
      </c>
      <c r="Y288" s="45">
        <v>0</v>
      </c>
      <c r="Z288" s="45">
        <v>0</v>
      </c>
      <c r="AA288" s="45">
        <v>0</v>
      </c>
      <c r="AB288" s="17">
        <f t="shared" si="120"/>
        <v>12139721.6</v>
      </c>
    </row>
    <row r="289" spans="1:28" s="10" customFormat="1" ht="93.75" customHeight="1" x14ac:dyDescent="0.25">
      <c r="A289" s="15">
        <f>IF(OR(C289=0,C289=""),"",COUNTA($C$18:C289))</f>
        <v>263</v>
      </c>
      <c r="B289" s="23" t="s">
        <v>521</v>
      </c>
      <c r="C289" s="34">
        <v>1995</v>
      </c>
      <c r="D289" s="14">
        <v>7583.3</v>
      </c>
      <c r="E289" s="14">
        <v>4298.2</v>
      </c>
      <c r="F289" s="14">
        <v>0</v>
      </c>
      <c r="G289" s="13" t="s">
        <v>1117</v>
      </c>
      <c r="H289" s="13">
        <v>2</v>
      </c>
      <c r="I289" s="13"/>
      <c r="J289" s="13"/>
      <c r="K289" s="14"/>
      <c r="L289" s="14"/>
      <c r="M289" s="19"/>
      <c r="N289" s="20"/>
      <c r="O289" s="14"/>
      <c r="P289" s="14">
        <f t="shared" si="126"/>
        <v>5800000</v>
      </c>
      <c r="Q289" s="14"/>
      <c r="R289" s="19"/>
      <c r="S289" s="19"/>
      <c r="T289" s="19"/>
      <c r="U289" s="14">
        <f t="shared" si="127"/>
        <v>363998.4</v>
      </c>
      <c r="V289" s="14"/>
      <c r="W289" s="14">
        <f t="shared" si="119"/>
        <v>6163998.4000000004</v>
      </c>
      <c r="X289" s="18" t="s">
        <v>588</v>
      </c>
      <c r="Y289" s="45">
        <v>0</v>
      </c>
      <c r="Z289" s="45">
        <v>0</v>
      </c>
      <c r="AA289" s="45">
        <v>0</v>
      </c>
      <c r="AB289" s="17">
        <f t="shared" si="120"/>
        <v>6163998.4000000004</v>
      </c>
    </row>
    <row r="290" spans="1:28" s="10" customFormat="1" ht="93.75" customHeight="1" x14ac:dyDescent="0.25">
      <c r="A290" s="15">
        <f>IF(OR(C290=0,C290=""),"",COUNTA($C$18:C290))</f>
        <v>264</v>
      </c>
      <c r="B290" s="23" t="s">
        <v>522</v>
      </c>
      <c r="C290" s="34">
        <v>1995</v>
      </c>
      <c r="D290" s="14">
        <v>5048.5</v>
      </c>
      <c r="E290" s="14">
        <v>4471</v>
      </c>
      <c r="F290" s="14">
        <v>948</v>
      </c>
      <c r="G290" s="13" t="s">
        <v>1114</v>
      </c>
      <c r="H290" s="13">
        <v>2</v>
      </c>
      <c r="I290" s="13"/>
      <c r="J290" s="13"/>
      <c r="K290" s="14"/>
      <c r="L290" s="14"/>
      <c r="M290" s="14"/>
      <c r="N290" s="16"/>
      <c r="O290" s="14"/>
      <c r="P290" s="14">
        <f t="shared" si="126"/>
        <v>5800000</v>
      </c>
      <c r="Q290" s="14"/>
      <c r="R290" s="14"/>
      <c r="S290" s="14"/>
      <c r="T290" s="14"/>
      <c r="U290" s="14">
        <f t="shared" si="127"/>
        <v>242328</v>
      </c>
      <c r="V290" s="13"/>
      <c r="W290" s="14">
        <f t="shared" si="119"/>
        <v>6042328</v>
      </c>
      <c r="X290" s="18" t="s">
        <v>588</v>
      </c>
      <c r="Y290" s="45">
        <v>0</v>
      </c>
      <c r="Z290" s="45">
        <v>0</v>
      </c>
      <c r="AA290" s="45">
        <v>0</v>
      </c>
      <c r="AB290" s="17">
        <f t="shared" si="120"/>
        <v>6042328</v>
      </c>
    </row>
    <row r="291" spans="1:28" s="10" customFormat="1" ht="93.75" customHeight="1" x14ac:dyDescent="0.25">
      <c r="A291" s="15">
        <f>IF(OR(C291=0,C291=""),"",COUNTA($C$18:C291))</f>
        <v>265</v>
      </c>
      <c r="B291" s="23" t="s">
        <v>523</v>
      </c>
      <c r="C291" s="34">
        <v>1995</v>
      </c>
      <c r="D291" s="14">
        <v>9945.7999999999993</v>
      </c>
      <c r="E291" s="14">
        <v>7597.9</v>
      </c>
      <c r="F291" s="14">
        <v>280.60000000000002</v>
      </c>
      <c r="G291" s="13" t="s">
        <v>1114</v>
      </c>
      <c r="H291" s="13">
        <v>3</v>
      </c>
      <c r="I291" s="13"/>
      <c r="J291" s="13"/>
      <c r="K291" s="14"/>
      <c r="L291" s="14"/>
      <c r="M291" s="14"/>
      <c r="N291" s="16"/>
      <c r="O291" s="14"/>
      <c r="P291" s="14">
        <f t="shared" si="126"/>
        <v>8700000</v>
      </c>
      <c r="Q291" s="14"/>
      <c r="R291" s="14"/>
      <c r="S291" s="14"/>
      <c r="T291" s="14"/>
      <c r="U291" s="14">
        <f t="shared" si="127"/>
        <v>477398.39999999997</v>
      </c>
      <c r="V291" s="13"/>
      <c r="W291" s="14">
        <f t="shared" si="119"/>
        <v>9177398.4000000004</v>
      </c>
      <c r="X291" s="18" t="s">
        <v>588</v>
      </c>
      <c r="Y291" s="45">
        <v>0</v>
      </c>
      <c r="Z291" s="45">
        <v>0</v>
      </c>
      <c r="AA291" s="45">
        <v>0</v>
      </c>
      <c r="AB291" s="17">
        <f t="shared" si="120"/>
        <v>9177398.4000000004</v>
      </c>
    </row>
    <row r="292" spans="1:28" s="10" customFormat="1" ht="93.75" customHeight="1" x14ac:dyDescent="0.25">
      <c r="A292" s="15">
        <f>IF(OR(C292=0,C292=""),"",COUNTA($C$18:C292))</f>
        <v>266</v>
      </c>
      <c r="B292" s="23" t="s">
        <v>524</v>
      </c>
      <c r="C292" s="34">
        <v>1995</v>
      </c>
      <c r="D292" s="14">
        <v>4911.7</v>
      </c>
      <c r="E292" s="14">
        <v>4272.7</v>
      </c>
      <c r="F292" s="14">
        <v>0</v>
      </c>
      <c r="G292" s="13" t="s">
        <v>1117</v>
      </c>
      <c r="H292" s="13">
        <v>2</v>
      </c>
      <c r="I292" s="13"/>
      <c r="J292" s="13"/>
      <c r="K292" s="14"/>
      <c r="L292" s="14"/>
      <c r="M292" s="19"/>
      <c r="N292" s="20"/>
      <c r="O292" s="14"/>
      <c r="P292" s="14">
        <f t="shared" si="126"/>
        <v>5800000</v>
      </c>
      <c r="Q292" s="14"/>
      <c r="R292" s="19"/>
      <c r="S292" s="14"/>
      <c r="T292" s="19"/>
      <c r="U292" s="14">
        <f t="shared" si="127"/>
        <v>235761.59999999998</v>
      </c>
      <c r="V292" s="13"/>
      <c r="W292" s="14">
        <f t="shared" si="119"/>
        <v>6035761.5999999996</v>
      </c>
      <c r="X292" s="18" t="s">
        <v>588</v>
      </c>
      <c r="Y292" s="45">
        <v>0</v>
      </c>
      <c r="Z292" s="45">
        <v>0</v>
      </c>
      <c r="AA292" s="45">
        <v>0</v>
      </c>
      <c r="AB292" s="17">
        <f t="shared" si="120"/>
        <v>6035761.5999999996</v>
      </c>
    </row>
    <row r="293" spans="1:28" s="10" customFormat="1" ht="93.75" customHeight="1" x14ac:dyDescent="0.25">
      <c r="A293" s="15">
        <f>IF(OR(C293=0,C293=""),"",COUNTA($C$18:C293))</f>
        <v>267</v>
      </c>
      <c r="B293" s="23" t="s">
        <v>525</v>
      </c>
      <c r="C293" s="34">
        <v>1995</v>
      </c>
      <c r="D293" s="14">
        <v>7744.4</v>
      </c>
      <c r="E293" s="14">
        <v>5956.4</v>
      </c>
      <c r="F293" s="14">
        <v>0</v>
      </c>
      <c r="G293" s="13" t="s">
        <v>1114</v>
      </c>
      <c r="H293" s="13">
        <v>3</v>
      </c>
      <c r="I293" s="13"/>
      <c r="J293" s="13"/>
      <c r="K293" s="14"/>
      <c r="L293" s="14"/>
      <c r="M293" s="19"/>
      <c r="N293" s="20"/>
      <c r="O293" s="14"/>
      <c r="P293" s="14">
        <f t="shared" si="126"/>
        <v>8700000</v>
      </c>
      <c r="Q293" s="14"/>
      <c r="R293" s="19"/>
      <c r="S293" s="14"/>
      <c r="T293" s="19"/>
      <c r="U293" s="14">
        <f t="shared" si="127"/>
        <v>371731.19999999995</v>
      </c>
      <c r="V293" s="13"/>
      <c r="W293" s="14">
        <f t="shared" si="119"/>
        <v>9071731.1999999993</v>
      </c>
      <c r="X293" s="18" t="s">
        <v>588</v>
      </c>
      <c r="Y293" s="45">
        <v>0</v>
      </c>
      <c r="Z293" s="45">
        <v>0</v>
      </c>
      <c r="AA293" s="45">
        <v>0</v>
      </c>
      <c r="AB293" s="17">
        <f t="shared" si="120"/>
        <v>9071731.1999999993</v>
      </c>
    </row>
    <row r="294" spans="1:28" s="10" customFormat="1" ht="93.75" customHeight="1" x14ac:dyDescent="0.25">
      <c r="A294" s="15">
        <f>IF(OR(C294=0,C294=""),"",COUNTA($C$18:C294))</f>
        <v>268</v>
      </c>
      <c r="B294" s="23" t="s">
        <v>526</v>
      </c>
      <c r="C294" s="43">
        <v>1995</v>
      </c>
      <c r="D294" s="37">
        <v>3821.1</v>
      </c>
      <c r="E294" s="37">
        <v>2341.6999999999998</v>
      </c>
      <c r="F294" s="14">
        <v>0</v>
      </c>
      <c r="G294" s="13" t="s">
        <v>1114</v>
      </c>
      <c r="H294" s="13">
        <v>2</v>
      </c>
      <c r="I294" s="13"/>
      <c r="J294" s="13"/>
      <c r="K294" s="14"/>
      <c r="L294" s="14"/>
      <c r="M294" s="19"/>
      <c r="N294" s="20"/>
      <c r="O294" s="14"/>
      <c r="P294" s="14">
        <f t="shared" si="126"/>
        <v>5800000</v>
      </c>
      <c r="Q294" s="14"/>
      <c r="R294" s="19"/>
      <c r="S294" s="19"/>
      <c r="T294" s="19"/>
      <c r="U294" s="14">
        <f t="shared" si="127"/>
        <v>183412.8</v>
      </c>
      <c r="V294" s="13"/>
      <c r="W294" s="14">
        <f t="shared" si="119"/>
        <v>5983412.7999999998</v>
      </c>
      <c r="X294" s="18" t="s">
        <v>588</v>
      </c>
      <c r="Y294" s="45">
        <v>0</v>
      </c>
      <c r="Z294" s="45">
        <v>0</v>
      </c>
      <c r="AA294" s="45">
        <v>0</v>
      </c>
      <c r="AB294" s="17">
        <f t="shared" si="120"/>
        <v>5983412.7999999998</v>
      </c>
    </row>
    <row r="295" spans="1:28" s="10" customFormat="1" ht="93.75" customHeight="1" x14ac:dyDescent="0.25">
      <c r="A295" s="15">
        <f>IF(OR(C295=0,C295=""),"",COUNTA($C$18:C295))</f>
        <v>269</v>
      </c>
      <c r="B295" s="23" t="s">
        <v>527</v>
      </c>
      <c r="C295" s="43">
        <v>1995</v>
      </c>
      <c r="D295" s="37">
        <v>5650.6</v>
      </c>
      <c r="E295" s="37">
        <v>4948.7</v>
      </c>
      <c r="F295" s="14">
        <v>0</v>
      </c>
      <c r="G295" s="13" t="s">
        <v>1117</v>
      </c>
      <c r="H295" s="13">
        <v>2</v>
      </c>
      <c r="I295" s="13"/>
      <c r="J295" s="13"/>
      <c r="K295" s="14"/>
      <c r="L295" s="14"/>
      <c r="M295" s="19"/>
      <c r="N295" s="20"/>
      <c r="O295" s="14"/>
      <c r="P295" s="14">
        <f t="shared" si="126"/>
        <v>5800000</v>
      </c>
      <c r="Q295" s="14"/>
      <c r="R295" s="19"/>
      <c r="S295" s="19"/>
      <c r="T295" s="19"/>
      <c r="U295" s="14">
        <f t="shared" si="127"/>
        <v>271228.80000000005</v>
      </c>
      <c r="V295" s="13"/>
      <c r="W295" s="14">
        <f t="shared" si="119"/>
        <v>6071228.7999999998</v>
      </c>
      <c r="X295" s="18" t="s">
        <v>588</v>
      </c>
      <c r="Y295" s="45">
        <v>0</v>
      </c>
      <c r="Z295" s="45">
        <v>0</v>
      </c>
      <c r="AA295" s="45">
        <v>0</v>
      </c>
      <c r="AB295" s="17">
        <f t="shared" si="120"/>
        <v>6071228.7999999998</v>
      </c>
    </row>
    <row r="296" spans="1:28" s="10" customFormat="1" ht="93.75" customHeight="1" x14ac:dyDescent="0.25">
      <c r="A296" s="15">
        <f>IF(OR(C296=0,C296=""),"",COUNTA($C$18:C296))</f>
        <v>270</v>
      </c>
      <c r="B296" s="23" t="s">
        <v>528</v>
      </c>
      <c r="C296" s="34">
        <v>1995</v>
      </c>
      <c r="D296" s="14">
        <v>6239.8</v>
      </c>
      <c r="E296" s="14">
        <v>4480.3</v>
      </c>
      <c r="F296" s="14">
        <v>0</v>
      </c>
      <c r="G296" s="13" t="s">
        <v>1114</v>
      </c>
      <c r="H296" s="13">
        <v>2</v>
      </c>
      <c r="I296" s="13"/>
      <c r="J296" s="13"/>
      <c r="K296" s="14"/>
      <c r="L296" s="14"/>
      <c r="M296" s="14"/>
      <c r="N296" s="16"/>
      <c r="O296" s="14"/>
      <c r="P296" s="14">
        <f t="shared" si="126"/>
        <v>5800000</v>
      </c>
      <c r="Q296" s="14"/>
      <c r="R296" s="14"/>
      <c r="S296" s="14"/>
      <c r="T296" s="14"/>
      <c r="U296" s="14">
        <f t="shared" si="127"/>
        <v>299510.40000000002</v>
      </c>
      <c r="V296" s="13"/>
      <c r="W296" s="14">
        <f t="shared" si="119"/>
        <v>6099510.4000000004</v>
      </c>
      <c r="X296" s="18" t="s">
        <v>588</v>
      </c>
      <c r="Y296" s="45">
        <v>0</v>
      </c>
      <c r="Z296" s="45">
        <v>0</v>
      </c>
      <c r="AA296" s="45">
        <v>0</v>
      </c>
      <c r="AB296" s="17">
        <f t="shared" si="120"/>
        <v>6099510.4000000004</v>
      </c>
    </row>
    <row r="297" spans="1:28" s="10" customFormat="1" ht="93.75" customHeight="1" x14ac:dyDescent="0.25">
      <c r="A297" s="15">
        <f>IF(OR(C297=0,C297=""),"",COUNTA($C$18:C297))</f>
        <v>271</v>
      </c>
      <c r="B297" s="23" t="s">
        <v>529</v>
      </c>
      <c r="C297" s="34">
        <v>1995</v>
      </c>
      <c r="D297" s="14">
        <v>9772.2999999999993</v>
      </c>
      <c r="E297" s="14">
        <v>8933.2999999999993</v>
      </c>
      <c r="F297" s="14">
        <v>0</v>
      </c>
      <c r="G297" s="13" t="s">
        <v>1122</v>
      </c>
      <c r="H297" s="13">
        <v>3</v>
      </c>
      <c r="I297" s="13">
        <v>1</v>
      </c>
      <c r="J297" s="13">
        <v>1</v>
      </c>
      <c r="K297" s="14"/>
      <c r="L297" s="14"/>
      <c r="M297" s="19"/>
      <c r="N297" s="20"/>
      <c r="O297" s="14"/>
      <c r="P297" s="14">
        <f>2900000*H297+(3100000+3400000)</f>
        <v>15200000</v>
      </c>
      <c r="Q297" s="14"/>
      <c r="R297" s="19"/>
      <c r="S297" s="19"/>
      <c r="T297" s="19"/>
      <c r="U297" s="14">
        <f t="shared" si="127"/>
        <v>469070.39999999997</v>
      </c>
      <c r="V297" s="13"/>
      <c r="W297" s="14">
        <f t="shared" si="119"/>
        <v>15669070.4</v>
      </c>
      <c r="X297" s="18" t="s">
        <v>588</v>
      </c>
      <c r="Y297" s="45">
        <v>0</v>
      </c>
      <c r="Z297" s="45">
        <v>0</v>
      </c>
      <c r="AA297" s="45">
        <v>0</v>
      </c>
      <c r="AB297" s="17">
        <f t="shared" si="120"/>
        <v>15669070.4</v>
      </c>
    </row>
    <row r="298" spans="1:28" s="11" customFormat="1" ht="93.75" customHeight="1" x14ac:dyDescent="0.25">
      <c r="A298" s="15">
        <f>IF(OR(C298=0,C298=""),"",COUNTA($C$18:C298))</f>
        <v>272</v>
      </c>
      <c r="B298" s="23" t="s">
        <v>530</v>
      </c>
      <c r="C298" s="34">
        <v>1995</v>
      </c>
      <c r="D298" s="14">
        <v>2525.5</v>
      </c>
      <c r="E298" s="14">
        <v>1941.7</v>
      </c>
      <c r="F298" s="14">
        <v>0</v>
      </c>
      <c r="G298" s="13" t="s">
        <v>1114</v>
      </c>
      <c r="H298" s="13">
        <v>1</v>
      </c>
      <c r="I298" s="13"/>
      <c r="J298" s="13"/>
      <c r="K298" s="14"/>
      <c r="L298" s="14"/>
      <c r="M298" s="14"/>
      <c r="N298" s="16"/>
      <c r="O298" s="14"/>
      <c r="P298" s="14">
        <f t="shared" si="126"/>
        <v>2900000</v>
      </c>
      <c r="Q298" s="14"/>
      <c r="R298" s="14"/>
      <c r="S298" s="14"/>
      <c r="T298" s="14"/>
      <c r="U298" s="14">
        <f t="shared" si="127"/>
        <v>121224</v>
      </c>
      <c r="V298" s="14"/>
      <c r="W298" s="14">
        <f t="shared" si="119"/>
        <v>3021224</v>
      </c>
      <c r="X298" s="18" t="s">
        <v>588</v>
      </c>
      <c r="Y298" s="45">
        <v>0</v>
      </c>
      <c r="Z298" s="45">
        <v>0</v>
      </c>
      <c r="AA298" s="45">
        <v>0</v>
      </c>
      <c r="AB298" s="17">
        <f t="shared" si="120"/>
        <v>3021224</v>
      </c>
    </row>
    <row r="299" spans="1:28" s="10" customFormat="1" ht="93.75" customHeight="1" x14ac:dyDescent="0.25">
      <c r="A299" s="15">
        <f>IF(OR(C299=0,C299=""),"",COUNTA($C$18:C299))</f>
        <v>273</v>
      </c>
      <c r="B299" s="23" t="s">
        <v>531</v>
      </c>
      <c r="C299" s="34">
        <v>1995</v>
      </c>
      <c r="D299" s="14">
        <v>5771.4</v>
      </c>
      <c r="E299" s="14">
        <v>5674</v>
      </c>
      <c r="F299" s="14">
        <v>97.4</v>
      </c>
      <c r="G299" s="13" t="s">
        <v>1114</v>
      </c>
      <c r="H299" s="13">
        <v>3</v>
      </c>
      <c r="I299" s="13"/>
      <c r="J299" s="13"/>
      <c r="K299" s="14"/>
      <c r="L299" s="14"/>
      <c r="M299" s="14"/>
      <c r="N299" s="16"/>
      <c r="O299" s="14"/>
      <c r="P299" s="14">
        <f t="shared" si="126"/>
        <v>8700000</v>
      </c>
      <c r="Q299" s="14"/>
      <c r="R299" s="14"/>
      <c r="S299" s="14"/>
      <c r="T299" s="14"/>
      <c r="U299" s="14">
        <f t="shared" si="127"/>
        <v>277027.19999999995</v>
      </c>
      <c r="V299" s="14"/>
      <c r="W299" s="14">
        <f t="shared" si="119"/>
        <v>8977027.1999999993</v>
      </c>
      <c r="X299" s="18" t="s">
        <v>588</v>
      </c>
      <c r="Y299" s="45">
        <v>0</v>
      </c>
      <c r="Z299" s="45">
        <v>0</v>
      </c>
      <c r="AA299" s="45">
        <v>0</v>
      </c>
      <c r="AB299" s="17">
        <f t="shared" si="120"/>
        <v>8977027.1999999993</v>
      </c>
    </row>
    <row r="300" spans="1:28" s="10" customFormat="1" ht="93.75" customHeight="1" x14ac:dyDescent="0.25">
      <c r="A300" s="15">
        <f>IF(OR(C300=0,C300=""),"",COUNTA($C$18:C300))</f>
        <v>274</v>
      </c>
      <c r="B300" s="23" t="s">
        <v>532</v>
      </c>
      <c r="C300" s="34">
        <v>1995</v>
      </c>
      <c r="D300" s="14">
        <v>6163</v>
      </c>
      <c r="E300" s="14">
        <v>4941.1000000000004</v>
      </c>
      <c r="F300" s="14">
        <v>0</v>
      </c>
      <c r="G300" s="13" t="s">
        <v>1117</v>
      </c>
      <c r="H300" s="13">
        <v>1</v>
      </c>
      <c r="I300" s="13"/>
      <c r="J300" s="13"/>
      <c r="K300" s="14"/>
      <c r="L300" s="14"/>
      <c r="M300" s="14"/>
      <c r="N300" s="14"/>
      <c r="O300" s="14"/>
      <c r="P300" s="14">
        <f t="shared" ref="P300:P303" si="128">2900000*H300</f>
        <v>2900000</v>
      </c>
      <c r="Q300" s="14"/>
      <c r="R300" s="14"/>
      <c r="S300" s="14"/>
      <c r="T300" s="14"/>
      <c r="U300" s="14">
        <f t="shared" ref="U300:U303" si="129">48*D300</f>
        <v>295824</v>
      </c>
      <c r="V300" s="13"/>
      <c r="W300" s="14">
        <f t="shared" si="119"/>
        <v>3195824</v>
      </c>
      <c r="X300" s="18" t="s">
        <v>588</v>
      </c>
      <c r="Y300" s="45">
        <v>0</v>
      </c>
      <c r="Z300" s="45">
        <v>0</v>
      </c>
      <c r="AA300" s="45">
        <v>0</v>
      </c>
      <c r="AB300" s="17">
        <f t="shared" si="120"/>
        <v>3195824</v>
      </c>
    </row>
    <row r="301" spans="1:28" s="10" customFormat="1" ht="93.75" customHeight="1" x14ac:dyDescent="0.25">
      <c r="A301" s="15">
        <f>IF(OR(C301=0,C301=""),"",COUNTA($C$18:C301))</f>
        <v>275</v>
      </c>
      <c r="B301" s="23" t="s">
        <v>533</v>
      </c>
      <c r="C301" s="34">
        <v>1995</v>
      </c>
      <c r="D301" s="14">
        <v>7668.6</v>
      </c>
      <c r="E301" s="14">
        <v>4703.6000000000004</v>
      </c>
      <c r="F301" s="14">
        <v>1351.8</v>
      </c>
      <c r="G301" s="13" t="s">
        <v>1114</v>
      </c>
      <c r="H301" s="13">
        <v>1</v>
      </c>
      <c r="I301" s="13"/>
      <c r="J301" s="13"/>
      <c r="K301" s="14"/>
      <c r="L301" s="14"/>
      <c r="M301" s="19"/>
      <c r="N301" s="20"/>
      <c r="O301" s="14"/>
      <c r="P301" s="14">
        <f t="shared" si="128"/>
        <v>2900000</v>
      </c>
      <c r="Q301" s="14"/>
      <c r="R301" s="19"/>
      <c r="S301" s="19"/>
      <c r="T301" s="19"/>
      <c r="U301" s="14">
        <f t="shared" si="129"/>
        <v>368092.80000000005</v>
      </c>
      <c r="V301" s="13"/>
      <c r="W301" s="14">
        <f t="shared" si="119"/>
        <v>3268092.8</v>
      </c>
      <c r="X301" s="18" t="s">
        <v>588</v>
      </c>
      <c r="Y301" s="45">
        <v>0</v>
      </c>
      <c r="Z301" s="45">
        <v>0</v>
      </c>
      <c r="AA301" s="45">
        <v>0</v>
      </c>
      <c r="AB301" s="17">
        <f t="shared" si="120"/>
        <v>3268092.8</v>
      </c>
    </row>
    <row r="302" spans="1:28" s="10" customFormat="1" ht="93.75" customHeight="1" x14ac:dyDescent="0.25">
      <c r="A302" s="15">
        <f>IF(OR(C302=0,C302=""),"",COUNTA($C$18:C302))</f>
        <v>276</v>
      </c>
      <c r="B302" s="23" t="s">
        <v>537</v>
      </c>
      <c r="C302" s="34">
        <v>1996</v>
      </c>
      <c r="D302" s="14">
        <v>6831.5</v>
      </c>
      <c r="E302" s="14">
        <v>4967.8</v>
      </c>
      <c r="F302" s="14">
        <v>0</v>
      </c>
      <c r="G302" s="13" t="s">
        <v>1117</v>
      </c>
      <c r="H302" s="13">
        <v>2</v>
      </c>
      <c r="I302" s="13"/>
      <c r="J302" s="13"/>
      <c r="K302" s="14"/>
      <c r="L302" s="14"/>
      <c r="M302" s="19"/>
      <c r="N302" s="20"/>
      <c r="O302" s="14"/>
      <c r="P302" s="14">
        <f t="shared" si="128"/>
        <v>5800000</v>
      </c>
      <c r="Q302" s="14"/>
      <c r="R302" s="19"/>
      <c r="S302" s="19"/>
      <c r="T302" s="19"/>
      <c r="U302" s="14">
        <f t="shared" si="129"/>
        <v>327912</v>
      </c>
      <c r="V302" s="13"/>
      <c r="W302" s="14">
        <f t="shared" si="119"/>
        <v>6127912</v>
      </c>
      <c r="X302" s="18" t="s">
        <v>588</v>
      </c>
      <c r="Y302" s="45">
        <v>0</v>
      </c>
      <c r="Z302" s="45">
        <v>0</v>
      </c>
      <c r="AA302" s="45">
        <v>0</v>
      </c>
      <c r="AB302" s="17">
        <f t="shared" si="120"/>
        <v>6127912</v>
      </c>
    </row>
    <row r="303" spans="1:28" s="10" customFormat="1" ht="93.75" customHeight="1" x14ac:dyDescent="0.25">
      <c r="A303" s="15">
        <f>IF(OR(C303=0,C303=""),"",COUNTA($C$18:C303))</f>
        <v>277</v>
      </c>
      <c r="B303" s="23" t="s">
        <v>538</v>
      </c>
      <c r="C303" s="34">
        <v>1996</v>
      </c>
      <c r="D303" s="14">
        <v>8514.7999999999993</v>
      </c>
      <c r="E303" s="14">
        <v>6017.8</v>
      </c>
      <c r="F303" s="14">
        <v>0</v>
      </c>
      <c r="G303" s="13" t="s">
        <v>1114</v>
      </c>
      <c r="H303" s="13">
        <v>3</v>
      </c>
      <c r="I303" s="13"/>
      <c r="J303" s="13"/>
      <c r="K303" s="14"/>
      <c r="L303" s="14"/>
      <c r="M303" s="19"/>
      <c r="N303" s="20"/>
      <c r="O303" s="14"/>
      <c r="P303" s="14">
        <f t="shared" si="128"/>
        <v>8700000</v>
      </c>
      <c r="Q303" s="14"/>
      <c r="R303" s="19"/>
      <c r="S303" s="19"/>
      <c r="T303" s="19"/>
      <c r="U303" s="14">
        <f t="shared" si="129"/>
        <v>408710.39999999997</v>
      </c>
      <c r="V303" s="14"/>
      <c r="W303" s="14">
        <f t="shared" si="119"/>
        <v>9108710.4000000004</v>
      </c>
      <c r="X303" s="18" t="s">
        <v>588</v>
      </c>
      <c r="Y303" s="45">
        <v>0</v>
      </c>
      <c r="Z303" s="45">
        <v>0</v>
      </c>
      <c r="AA303" s="45">
        <v>0</v>
      </c>
      <c r="AB303" s="17">
        <f t="shared" si="120"/>
        <v>9108710.4000000004</v>
      </c>
    </row>
    <row r="304" spans="1:28" s="11" customFormat="1" ht="93.75" customHeight="1" x14ac:dyDescent="0.25">
      <c r="A304" s="15">
        <f>IF(OR(C304=0,C304=""),"",COUNTA($C$18:C304))</f>
        <v>278</v>
      </c>
      <c r="B304" s="23" t="s">
        <v>539</v>
      </c>
      <c r="C304" s="34">
        <v>1996</v>
      </c>
      <c r="D304" s="14">
        <v>5059.6000000000004</v>
      </c>
      <c r="E304" s="14">
        <v>3898.9</v>
      </c>
      <c r="F304" s="14">
        <v>0</v>
      </c>
      <c r="G304" s="13" t="s">
        <v>1118</v>
      </c>
      <c r="H304" s="13">
        <v>1</v>
      </c>
      <c r="I304" s="13"/>
      <c r="J304" s="13">
        <v>1</v>
      </c>
      <c r="K304" s="14"/>
      <c r="L304" s="14"/>
      <c r="M304" s="14"/>
      <c r="N304" s="16"/>
      <c r="O304" s="14"/>
      <c r="P304" s="14">
        <f>3100000+3400000</f>
        <v>6500000</v>
      </c>
      <c r="Q304" s="14"/>
      <c r="R304" s="14"/>
      <c r="S304" s="14"/>
      <c r="T304" s="14"/>
      <c r="U304" s="14">
        <f>68*D304</f>
        <v>344052.80000000005</v>
      </c>
      <c r="V304" s="14"/>
      <c r="W304" s="14">
        <f t="shared" si="119"/>
        <v>6844052.7999999998</v>
      </c>
      <c r="X304" s="18" t="s">
        <v>588</v>
      </c>
      <c r="Y304" s="45">
        <v>0</v>
      </c>
      <c r="Z304" s="45">
        <v>0</v>
      </c>
      <c r="AA304" s="45">
        <v>0</v>
      </c>
      <c r="AB304" s="17">
        <f t="shared" si="120"/>
        <v>6844052.7999999998</v>
      </c>
    </row>
    <row r="305" spans="1:28" s="10" customFormat="1" ht="93.75" customHeight="1" x14ac:dyDescent="0.25">
      <c r="A305" s="15">
        <f>IF(OR(C305=0,C305=""),"",COUNTA($C$18:C305))</f>
        <v>279</v>
      </c>
      <c r="B305" s="23" t="s">
        <v>540</v>
      </c>
      <c r="C305" s="34">
        <v>1996</v>
      </c>
      <c r="D305" s="14">
        <v>10377.530000000001</v>
      </c>
      <c r="E305" s="14">
        <v>7248.33</v>
      </c>
      <c r="F305" s="14">
        <v>0</v>
      </c>
      <c r="G305" s="13" t="s">
        <v>1117</v>
      </c>
      <c r="H305" s="13">
        <v>3</v>
      </c>
      <c r="I305" s="13"/>
      <c r="J305" s="13"/>
      <c r="K305" s="14"/>
      <c r="L305" s="14"/>
      <c r="M305" s="14"/>
      <c r="N305" s="16"/>
      <c r="O305" s="14"/>
      <c r="P305" s="14">
        <f t="shared" ref="P305:P321" si="130">2900000*H305</f>
        <v>8700000</v>
      </c>
      <c r="Q305" s="14"/>
      <c r="R305" s="14"/>
      <c r="S305" s="14"/>
      <c r="T305" s="14"/>
      <c r="U305" s="14">
        <f t="shared" ref="U305:U321" si="131">48*D305</f>
        <v>498121.44000000006</v>
      </c>
      <c r="V305" s="14"/>
      <c r="W305" s="14">
        <f t="shared" si="119"/>
        <v>9198121.4399999995</v>
      </c>
      <c r="X305" s="18" t="s">
        <v>588</v>
      </c>
      <c r="Y305" s="45">
        <v>0</v>
      </c>
      <c r="Z305" s="45">
        <v>0</v>
      </c>
      <c r="AA305" s="45">
        <v>0</v>
      </c>
      <c r="AB305" s="17">
        <f t="shared" si="120"/>
        <v>9198121.4399999995</v>
      </c>
    </row>
    <row r="306" spans="1:28" s="10" customFormat="1" ht="93.75" customHeight="1" x14ac:dyDescent="0.25">
      <c r="A306" s="15">
        <f>IF(OR(C306=0,C306=""),"",COUNTA($C$18:C306))</f>
        <v>280</v>
      </c>
      <c r="B306" s="23" t="s">
        <v>541</v>
      </c>
      <c r="C306" s="34">
        <v>1996</v>
      </c>
      <c r="D306" s="14">
        <v>4404.8999999999996</v>
      </c>
      <c r="E306" s="14">
        <v>3342.9</v>
      </c>
      <c r="F306" s="14">
        <v>0</v>
      </c>
      <c r="G306" s="13" t="s">
        <v>1117</v>
      </c>
      <c r="H306" s="13">
        <v>1</v>
      </c>
      <c r="I306" s="13"/>
      <c r="J306" s="13"/>
      <c r="K306" s="14"/>
      <c r="L306" s="14"/>
      <c r="M306" s="14"/>
      <c r="N306" s="16"/>
      <c r="O306" s="14"/>
      <c r="P306" s="14">
        <f t="shared" si="130"/>
        <v>2900000</v>
      </c>
      <c r="Q306" s="14"/>
      <c r="R306" s="14"/>
      <c r="S306" s="14"/>
      <c r="T306" s="14"/>
      <c r="U306" s="14">
        <f t="shared" si="131"/>
        <v>211435.19999999998</v>
      </c>
      <c r="V306" s="14"/>
      <c r="W306" s="14">
        <f t="shared" si="119"/>
        <v>3111435.2</v>
      </c>
      <c r="X306" s="18" t="s">
        <v>588</v>
      </c>
      <c r="Y306" s="45">
        <v>0</v>
      </c>
      <c r="Z306" s="45">
        <v>0</v>
      </c>
      <c r="AA306" s="45">
        <v>0</v>
      </c>
      <c r="AB306" s="17">
        <f t="shared" si="120"/>
        <v>3111435.2</v>
      </c>
    </row>
    <row r="307" spans="1:28" s="10" customFormat="1" ht="93.75" customHeight="1" x14ac:dyDescent="0.25">
      <c r="A307" s="15">
        <f>IF(OR(C307=0,C307=""),"",COUNTA($C$18:C307))</f>
        <v>281</v>
      </c>
      <c r="B307" s="23" t="s">
        <v>542</v>
      </c>
      <c r="C307" s="34">
        <v>1996</v>
      </c>
      <c r="D307" s="14">
        <v>12166.2</v>
      </c>
      <c r="E307" s="14">
        <v>9044.7999999999993</v>
      </c>
      <c r="F307" s="14">
        <v>0</v>
      </c>
      <c r="G307" s="13" t="s">
        <v>1121</v>
      </c>
      <c r="H307" s="13">
        <v>4</v>
      </c>
      <c r="I307" s="13"/>
      <c r="J307" s="13"/>
      <c r="K307" s="14"/>
      <c r="L307" s="14"/>
      <c r="M307" s="19"/>
      <c r="N307" s="20"/>
      <c r="O307" s="14"/>
      <c r="P307" s="14">
        <f t="shared" si="130"/>
        <v>11600000</v>
      </c>
      <c r="Q307" s="14"/>
      <c r="R307" s="19"/>
      <c r="S307" s="19"/>
      <c r="T307" s="19"/>
      <c r="U307" s="14">
        <f t="shared" si="131"/>
        <v>583977.60000000009</v>
      </c>
      <c r="V307" s="14"/>
      <c r="W307" s="14">
        <f t="shared" si="119"/>
        <v>12183977.6</v>
      </c>
      <c r="X307" s="18" t="s">
        <v>588</v>
      </c>
      <c r="Y307" s="45">
        <v>0</v>
      </c>
      <c r="Z307" s="45">
        <v>0</v>
      </c>
      <c r="AA307" s="45">
        <v>0</v>
      </c>
      <c r="AB307" s="17">
        <f t="shared" si="120"/>
        <v>12183977.6</v>
      </c>
    </row>
    <row r="308" spans="1:28" s="10" customFormat="1" ht="93.75" customHeight="1" x14ac:dyDescent="0.25">
      <c r="A308" s="15">
        <f>IF(OR(C308=0,C308=""),"",COUNTA($C$18:C308))</f>
        <v>282</v>
      </c>
      <c r="B308" s="23" t="s">
        <v>543</v>
      </c>
      <c r="C308" s="34">
        <v>1996</v>
      </c>
      <c r="D308" s="14">
        <v>5411.5</v>
      </c>
      <c r="E308" s="14">
        <v>3838.4</v>
      </c>
      <c r="F308" s="14">
        <v>68.099999999999994</v>
      </c>
      <c r="G308" s="13" t="s">
        <v>1114</v>
      </c>
      <c r="H308" s="13">
        <v>2</v>
      </c>
      <c r="I308" s="13"/>
      <c r="J308" s="13"/>
      <c r="K308" s="14"/>
      <c r="L308" s="14"/>
      <c r="M308" s="19"/>
      <c r="N308" s="20"/>
      <c r="O308" s="14"/>
      <c r="P308" s="14">
        <f t="shared" si="130"/>
        <v>5800000</v>
      </c>
      <c r="Q308" s="14"/>
      <c r="R308" s="19"/>
      <c r="S308" s="19"/>
      <c r="T308" s="19"/>
      <c r="U308" s="14">
        <f t="shared" si="131"/>
        <v>259752</v>
      </c>
      <c r="V308" s="14"/>
      <c r="W308" s="14">
        <f t="shared" si="119"/>
        <v>6059752</v>
      </c>
      <c r="X308" s="18" t="s">
        <v>588</v>
      </c>
      <c r="Y308" s="45">
        <v>0</v>
      </c>
      <c r="Z308" s="45">
        <v>0</v>
      </c>
      <c r="AA308" s="45">
        <v>0</v>
      </c>
      <c r="AB308" s="17">
        <f t="shared" si="120"/>
        <v>6059752</v>
      </c>
    </row>
    <row r="309" spans="1:28" s="11" customFormat="1" ht="93.75" customHeight="1" x14ac:dyDescent="0.25">
      <c r="A309" s="15">
        <f>IF(OR(C309=0,C309=""),"",COUNTA($C$18:C309))</f>
        <v>283</v>
      </c>
      <c r="B309" s="23" t="s">
        <v>544</v>
      </c>
      <c r="C309" s="34">
        <v>1996</v>
      </c>
      <c r="D309" s="14">
        <v>6451.5</v>
      </c>
      <c r="E309" s="14">
        <v>4070</v>
      </c>
      <c r="F309" s="14">
        <v>0</v>
      </c>
      <c r="G309" s="13" t="s">
        <v>1114</v>
      </c>
      <c r="H309" s="13">
        <v>2</v>
      </c>
      <c r="I309" s="13"/>
      <c r="J309" s="13"/>
      <c r="K309" s="14"/>
      <c r="L309" s="14"/>
      <c r="M309" s="14"/>
      <c r="N309" s="16"/>
      <c r="O309" s="14"/>
      <c r="P309" s="14">
        <f t="shared" si="130"/>
        <v>5800000</v>
      </c>
      <c r="Q309" s="14"/>
      <c r="R309" s="14"/>
      <c r="S309" s="14"/>
      <c r="T309" s="14"/>
      <c r="U309" s="14">
        <f t="shared" si="131"/>
        <v>309672</v>
      </c>
      <c r="V309" s="14"/>
      <c r="W309" s="14">
        <f t="shared" si="119"/>
        <v>6109672</v>
      </c>
      <c r="X309" s="18" t="s">
        <v>588</v>
      </c>
      <c r="Y309" s="45">
        <v>0</v>
      </c>
      <c r="Z309" s="45">
        <v>0</v>
      </c>
      <c r="AA309" s="45">
        <v>0</v>
      </c>
      <c r="AB309" s="17">
        <f t="shared" si="120"/>
        <v>6109672</v>
      </c>
    </row>
    <row r="310" spans="1:28" s="11" customFormat="1" ht="93.75" customHeight="1" x14ac:dyDescent="0.25">
      <c r="A310" s="15">
        <f>IF(OR(C310=0,C310=""),"",COUNTA($C$18:C310))</f>
        <v>284</v>
      </c>
      <c r="B310" s="23" t="s">
        <v>545</v>
      </c>
      <c r="C310" s="34">
        <v>1996</v>
      </c>
      <c r="D310" s="14">
        <v>4182.3999999999996</v>
      </c>
      <c r="E310" s="14">
        <v>2732.1</v>
      </c>
      <c r="F310" s="14">
        <v>0</v>
      </c>
      <c r="G310" s="13" t="s">
        <v>1114</v>
      </c>
      <c r="H310" s="13">
        <v>1</v>
      </c>
      <c r="I310" s="13"/>
      <c r="J310" s="13"/>
      <c r="K310" s="14"/>
      <c r="L310" s="14"/>
      <c r="M310" s="14"/>
      <c r="N310" s="16"/>
      <c r="O310" s="14"/>
      <c r="P310" s="14">
        <f t="shared" si="130"/>
        <v>2900000</v>
      </c>
      <c r="Q310" s="14"/>
      <c r="R310" s="14"/>
      <c r="S310" s="14"/>
      <c r="T310" s="14"/>
      <c r="U310" s="14">
        <f t="shared" si="131"/>
        <v>200755.19999999998</v>
      </c>
      <c r="V310" s="14"/>
      <c r="W310" s="14">
        <f t="shared" si="119"/>
        <v>3100755.2</v>
      </c>
      <c r="X310" s="18" t="s">
        <v>588</v>
      </c>
      <c r="Y310" s="45">
        <v>0</v>
      </c>
      <c r="Z310" s="45">
        <v>0</v>
      </c>
      <c r="AA310" s="45">
        <v>0</v>
      </c>
      <c r="AB310" s="17">
        <f t="shared" si="120"/>
        <v>3100755.2</v>
      </c>
    </row>
    <row r="311" spans="1:28" s="11" customFormat="1" ht="93.75" customHeight="1" x14ac:dyDescent="0.25">
      <c r="A311" s="15">
        <f>IF(OR(C311=0,C311=""),"",COUNTA($C$18:C311))</f>
        <v>285</v>
      </c>
      <c r="B311" s="23" t="s">
        <v>546</v>
      </c>
      <c r="C311" s="34">
        <v>1996</v>
      </c>
      <c r="D311" s="14">
        <v>6621.5</v>
      </c>
      <c r="E311" s="14">
        <v>6067.3</v>
      </c>
      <c r="F311" s="14">
        <v>554.20000000000005</v>
      </c>
      <c r="G311" s="13" t="s">
        <v>1114</v>
      </c>
      <c r="H311" s="13">
        <v>2</v>
      </c>
      <c r="I311" s="13"/>
      <c r="J311" s="13"/>
      <c r="K311" s="14"/>
      <c r="L311" s="14"/>
      <c r="M311" s="14"/>
      <c r="N311" s="16"/>
      <c r="O311" s="14"/>
      <c r="P311" s="14">
        <f t="shared" si="130"/>
        <v>5800000</v>
      </c>
      <c r="Q311" s="14"/>
      <c r="R311" s="14"/>
      <c r="S311" s="14"/>
      <c r="T311" s="14"/>
      <c r="U311" s="14">
        <f t="shared" si="131"/>
        <v>317832</v>
      </c>
      <c r="V311" s="14"/>
      <c r="W311" s="14">
        <f t="shared" si="119"/>
        <v>6117832</v>
      </c>
      <c r="X311" s="18" t="s">
        <v>588</v>
      </c>
      <c r="Y311" s="45">
        <v>0</v>
      </c>
      <c r="Z311" s="45">
        <v>0</v>
      </c>
      <c r="AA311" s="45">
        <v>0</v>
      </c>
      <c r="AB311" s="17">
        <f t="shared" si="120"/>
        <v>6117832</v>
      </c>
    </row>
    <row r="312" spans="1:28" s="11" customFormat="1" ht="93.75" customHeight="1" x14ac:dyDescent="0.25">
      <c r="A312" s="15">
        <f>IF(OR(C312=0,C312=""),"",COUNTA($C$18:C312))</f>
        <v>286</v>
      </c>
      <c r="B312" s="23" t="s">
        <v>547</v>
      </c>
      <c r="C312" s="34">
        <v>1996</v>
      </c>
      <c r="D312" s="14">
        <v>10527.2</v>
      </c>
      <c r="E312" s="14">
        <v>4453.3999999999996</v>
      </c>
      <c r="F312" s="14">
        <v>1416.5</v>
      </c>
      <c r="G312" s="13" t="s">
        <v>1117</v>
      </c>
      <c r="H312" s="13">
        <v>3</v>
      </c>
      <c r="I312" s="13"/>
      <c r="J312" s="13"/>
      <c r="K312" s="14"/>
      <c r="L312" s="14"/>
      <c r="M312" s="14"/>
      <c r="N312" s="16"/>
      <c r="O312" s="14"/>
      <c r="P312" s="14">
        <f t="shared" si="130"/>
        <v>8700000</v>
      </c>
      <c r="Q312" s="14"/>
      <c r="R312" s="14"/>
      <c r="S312" s="14"/>
      <c r="T312" s="14"/>
      <c r="U312" s="14">
        <f t="shared" si="131"/>
        <v>505305.60000000003</v>
      </c>
      <c r="V312" s="14"/>
      <c r="W312" s="14">
        <f t="shared" si="119"/>
        <v>9205305.5999999996</v>
      </c>
      <c r="X312" s="18" t="s">
        <v>588</v>
      </c>
      <c r="Y312" s="45">
        <v>0</v>
      </c>
      <c r="Z312" s="45">
        <v>0</v>
      </c>
      <c r="AA312" s="45">
        <v>0</v>
      </c>
      <c r="AB312" s="17">
        <f t="shared" si="120"/>
        <v>9205305.5999999996</v>
      </c>
    </row>
    <row r="313" spans="1:28" s="10" customFormat="1" ht="93.75" customHeight="1" x14ac:dyDescent="0.25">
      <c r="A313" s="15">
        <f>IF(OR(C313=0,C313=""),"",COUNTA($C$18:C313))</f>
        <v>287</v>
      </c>
      <c r="B313" s="23" t="s">
        <v>548</v>
      </c>
      <c r="C313" s="34">
        <v>1996</v>
      </c>
      <c r="D313" s="14">
        <v>7392.6</v>
      </c>
      <c r="E313" s="14">
        <v>6111.5</v>
      </c>
      <c r="F313" s="14">
        <v>0</v>
      </c>
      <c r="G313" s="13" t="s">
        <v>1114</v>
      </c>
      <c r="H313" s="13">
        <v>2</v>
      </c>
      <c r="I313" s="13"/>
      <c r="J313" s="13"/>
      <c r="K313" s="14"/>
      <c r="L313" s="14"/>
      <c r="M313" s="14"/>
      <c r="N313" s="16"/>
      <c r="O313" s="14"/>
      <c r="P313" s="14">
        <f t="shared" si="130"/>
        <v>5800000</v>
      </c>
      <c r="Q313" s="14"/>
      <c r="R313" s="14"/>
      <c r="S313" s="14"/>
      <c r="T313" s="14"/>
      <c r="U313" s="14">
        <f t="shared" si="131"/>
        <v>354844.80000000005</v>
      </c>
      <c r="V313" s="14"/>
      <c r="W313" s="14">
        <f t="shared" si="119"/>
        <v>6154844.7999999998</v>
      </c>
      <c r="X313" s="18" t="s">
        <v>588</v>
      </c>
      <c r="Y313" s="45">
        <v>0</v>
      </c>
      <c r="Z313" s="45">
        <v>0</v>
      </c>
      <c r="AA313" s="45">
        <v>0</v>
      </c>
      <c r="AB313" s="17">
        <f t="shared" si="120"/>
        <v>6154844.7999999998</v>
      </c>
    </row>
    <row r="314" spans="1:28" s="10" customFormat="1" ht="93.75" customHeight="1" x14ac:dyDescent="0.25">
      <c r="A314" s="15">
        <f>IF(OR(C314=0,C314=""),"",COUNTA($C$18:C314))</f>
        <v>288</v>
      </c>
      <c r="B314" s="23" t="s">
        <v>549</v>
      </c>
      <c r="C314" s="34">
        <v>1996</v>
      </c>
      <c r="D314" s="14">
        <v>6793.9</v>
      </c>
      <c r="E314" s="14">
        <v>4559.8</v>
      </c>
      <c r="F314" s="14">
        <v>2234.1</v>
      </c>
      <c r="G314" s="13" t="s">
        <v>1117</v>
      </c>
      <c r="H314" s="13">
        <v>2</v>
      </c>
      <c r="I314" s="13"/>
      <c r="J314" s="13"/>
      <c r="K314" s="14"/>
      <c r="L314" s="14"/>
      <c r="M314" s="19"/>
      <c r="N314" s="14"/>
      <c r="O314" s="14"/>
      <c r="P314" s="14">
        <f t="shared" si="130"/>
        <v>5800000</v>
      </c>
      <c r="Q314" s="14"/>
      <c r="R314" s="19"/>
      <c r="S314" s="14"/>
      <c r="T314" s="19"/>
      <c r="U314" s="14">
        <f t="shared" si="131"/>
        <v>326107.19999999995</v>
      </c>
      <c r="V314" s="14"/>
      <c r="W314" s="14">
        <f t="shared" si="119"/>
        <v>6126107.2000000002</v>
      </c>
      <c r="X314" s="18" t="s">
        <v>588</v>
      </c>
      <c r="Y314" s="45">
        <v>0</v>
      </c>
      <c r="Z314" s="45">
        <v>0</v>
      </c>
      <c r="AA314" s="45">
        <v>0</v>
      </c>
      <c r="AB314" s="17">
        <f t="shared" si="120"/>
        <v>6126107.2000000002</v>
      </c>
    </row>
    <row r="315" spans="1:28" s="11" customFormat="1" ht="93.75" customHeight="1" x14ac:dyDescent="0.25">
      <c r="A315" s="15">
        <f>IF(OR(C315=0,C315=""),"",COUNTA($C$18:C315))</f>
        <v>289</v>
      </c>
      <c r="B315" s="23" t="s">
        <v>552</v>
      </c>
      <c r="C315" s="34">
        <v>1997</v>
      </c>
      <c r="D315" s="14">
        <v>4730.1000000000004</v>
      </c>
      <c r="E315" s="14">
        <v>3719.5</v>
      </c>
      <c r="F315" s="14">
        <v>0</v>
      </c>
      <c r="G315" s="13" t="s">
        <v>1114</v>
      </c>
      <c r="H315" s="13">
        <v>2</v>
      </c>
      <c r="I315" s="13"/>
      <c r="J315" s="13"/>
      <c r="K315" s="14"/>
      <c r="L315" s="14"/>
      <c r="M315" s="14"/>
      <c r="N315" s="16"/>
      <c r="O315" s="14"/>
      <c r="P315" s="14">
        <f t="shared" si="130"/>
        <v>5800000</v>
      </c>
      <c r="Q315" s="14"/>
      <c r="R315" s="14"/>
      <c r="S315" s="14"/>
      <c r="T315" s="14"/>
      <c r="U315" s="14">
        <f t="shared" si="131"/>
        <v>227044.80000000002</v>
      </c>
      <c r="V315" s="14"/>
      <c r="W315" s="14">
        <f t="shared" si="119"/>
        <v>6027044.7999999998</v>
      </c>
      <c r="X315" s="18" t="s">
        <v>588</v>
      </c>
      <c r="Y315" s="45">
        <v>0</v>
      </c>
      <c r="Z315" s="45">
        <v>0</v>
      </c>
      <c r="AA315" s="45">
        <v>0</v>
      </c>
      <c r="AB315" s="17">
        <f t="shared" si="120"/>
        <v>6027044.7999999998</v>
      </c>
    </row>
    <row r="316" spans="1:28" s="11" customFormat="1" ht="93.75" customHeight="1" x14ac:dyDescent="0.25">
      <c r="A316" s="15">
        <f>IF(OR(C316=0,C316=""),"",COUNTA($C$18:C316))</f>
        <v>290</v>
      </c>
      <c r="B316" s="23" t="s">
        <v>553</v>
      </c>
      <c r="C316" s="34">
        <v>1997</v>
      </c>
      <c r="D316" s="14">
        <v>5929.7</v>
      </c>
      <c r="E316" s="14">
        <v>4336.8999999999996</v>
      </c>
      <c r="F316" s="14">
        <v>0</v>
      </c>
      <c r="G316" s="13" t="s">
        <v>1114</v>
      </c>
      <c r="H316" s="13">
        <v>2</v>
      </c>
      <c r="I316" s="13"/>
      <c r="J316" s="13"/>
      <c r="K316" s="14"/>
      <c r="L316" s="14"/>
      <c r="M316" s="14"/>
      <c r="N316" s="16"/>
      <c r="O316" s="14"/>
      <c r="P316" s="14">
        <f t="shared" si="130"/>
        <v>5800000</v>
      </c>
      <c r="Q316" s="14"/>
      <c r="R316" s="14"/>
      <c r="S316" s="14"/>
      <c r="T316" s="14"/>
      <c r="U316" s="14">
        <f t="shared" si="131"/>
        <v>284625.59999999998</v>
      </c>
      <c r="V316" s="14"/>
      <c r="W316" s="14">
        <f t="shared" si="119"/>
        <v>6084625.5999999996</v>
      </c>
      <c r="X316" s="18" t="s">
        <v>588</v>
      </c>
      <c r="Y316" s="45">
        <v>0</v>
      </c>
      <c r="Z316" s="45">
        <v>0</v>
      </c>
      <c r="AA316" s="45">
        <v>0</v>
      </c>
      <c r="AB316" s="17">
        <f t="shared" si="120"/>
        <v>6084625.5999999996</v>
      </c>
    </row>
    <row r="317" spans="1:28" s="11" customFormat="1" ht="93.75" customHeight="1" x14ac:dyDescent="0.25">
      <c r="A317" s="15">
        <f>IF(OR(C317=0,C317=""),"",COUNTA($C$18:C317))</f>
        <v>291</v>
      </c>
      <c r="B317" s="23" t="s">
        <v>554</v>
      </c>
      <c r="C317" s="34">
        <v>1997</v>
      </c>
      <c r="D317" s="14">
        <v>16223.3</v>
      </c>
      <c r="E317" s="14">
        <v>12451</v>
      </c>
      <c r="F317" s="14">
        <v>156.69999999999999</v>
      </c>
      <c r="G317" s="13" t="s">
        <v>1115</v>
      </c>
      <c r="H317" s="13">
        <v>6</v>
      </c>
      <c r="I317" s="13"/>
      <c r="J317" s="13"/>
      <c r="K317" s="14"/>
      <c r="L317" s="14"/>
      <c r="M317" s="14"/>
      <c r="N317" s="16"/>
      <c r="O317" s="14"/>
      <c r="P317" s="14">
        <f t="shared" si="130"/>
        <v>17400000</v>
      </c>
      <c r="Q317" s="14"/>
      <c r="R317" s="14"/>
      <c r="S317" s="14"/>
      <c r="T317" s="14"/>
      <c r="U317" s="14">
        <f t="shared" si="131"/>
        <v>778718.39999999991</v>
      </c>
      <c r="V317" s="14"/>
      <c r="W317" s="14">
        <f t="shared" si="119"/>
        <v>18178718.399999999</v>
      </c>
      <c r="X317" s="18" t="s">
        <v>588</v>
      </c>
      <c r="Y317" s="45">
        <v>0</v>
      </c>
      <c r="Z317" s="45">
        <v>0</v>
      </c>
      <c r="AA317" s="45">
        <v>0</v>
      </c>
      <c r="AB317" s="17">
        <f t="shared" si="120"/>
        <v>18178718.399999999</v>
      </c>
    </row>
    <row r="318" spans="1:28" s="11" customFormat="1" ht="93.75" customHeight="1" x14ac:dyDescent="0.25">
      <c r="A318" s="15">
        <f>IF(OR(C318=0,C318=""),"",COUNTA($C$18:C318))</f>
        <v>292</v>
      </c>
      <c r="B318" s="23" t="s">
        <v>555</v>
      </c>
      <c r="C318" s="34">
        <v>1997</v>
      </c>
      <c r="D318" s="14">
        <v>10265.6</v>
      </c>
      <c r="E318" s="14">
        <v>7448.7</v>
      </c>
      <c r="F318" s="14">
        <v>0</v>
      </c>
      <c r="G318" s="13" t="s">
        <v>1117</v>
      </c>
      <c r="H318" s="13">
        <v>3</v>
      </c>
      <c r="I318" s="13"/>
      <c r="J318" s="13"/>
      <c r="K318" s="14"/>
      <c r="L318" s="14"/>
      <c r="M318" s="14"/>
      <c r="N318" s="16"/>
      <c r="O318" s="14"/>
      <c r="P318" s="14">
        <f t="shared" si="130"/>
        <v>8700000</v>
      </c>
      <c r="Q318" s="14"/>
      <c r="R318" s="14"/>
      <c r="S318" s="14"/>
      <c r="T318" s="14"/>
      <c r="U318" s="14">
        <f t="shared" si="131"/>
        <v>492748.80000000005</v>
      </c>
      <c r="V318" s="14"/>
      <c r="W318" s="14">
        <f t="shared" si="119"/>
        <v>9192748.8000000007</v>
      </c>
      <c r="X318" s="18" t="s">
        <v>588</v>
      </c>
      <c r="Y318" s="45">
        <v>0</v>
      </c>
      <c r="Z318" s="45">
        <v>0</v>
      </c>
      <c r="AA318" s="45">
        <v>0</v>
      </c>
      <c r="AB318" s="17">
        <f t="shared" si="120"/>
        <v>9192748.8000000007</v>
      </c>
    </row>
    <row r="319" spans="1:28" s="10" customFormat="1" ht="93.75" customHeight="1" x14ac:dyDescent="0.25">
      <c r="A319" s="15">
        <f>IF(OR(C319=0,C319=""),"",COUNTA($C$18:C319))</f>
        <v>293</v>
      </c>
      <c r="B319" s="23" t="s">
        <v>556</v>
      </c>
      <c r="C319" s="34">
        <v>1997</v>
      </c>
      <c r="D319" s="14">
        <v>7451.1</v>
      </c>
      <c r="E319" s="14">
        <v>4897.2</v>
      </c>
      <c r="F319" s="14">
        <v>0</v>
      </c>
      <c r="G319" s="13" t="s">
        <v>1117</v>
      </c>
      <c r="H319" s="13">
        <v>2</v>
      </c>
      <c r="I319" s="13"/>
      <c r="J319" s="13"/>
      <c r="K319" s="14"/>
      <c r="L319" s="14"/>
      <c r="M319" s="14"/>
      <c r="N319" s="16"/>
      <c r="O319" s="14"/>
      <c r="P319" s="14">
        <f t="shared" si="130"/>
        <v>5800000</v>
      </c>
      <c r="Q319" s="14"/>
      <c r="R319" s="14"/>
      <c r="S319" s="14"/>
      <c r="T319" s="14"/>
      <c r="U319" s="14">
        <f t="shared" si="131"/>
        <v>357652.80000000005</v>
      </c>
      <c r="V319" s="14"/>
      <c r="W319" s="14">
        <f t="shared" si="119"/>
        <v>6157652.7999999998</v>
      </c>
      <c r="X319" s="18" t="s">
        <v>588</v>
      </c>
      <c r="Y319" s="45">
        <v>0</v>
      </c>
      <c r="Z319" s="45">
        <v>0</v>
      </c>
      <c r="AA319" s="45">
        <v>0</v>
      </c>
      <c r="AB319" s="17">
        <f t="shared" si="120"/>
        <v>6157652.7999999998</v>
      </c>
    </row>
    <row r="320" spans="1:28" s="10" customFormat="1" ht="93.75" customHeight="1" x14ac:dyDescent="0.25">
      <c r="A320" s="15">
        <f>IF(OR(C320=0,C320=""),"",COUNTA($C$18:C320))</f>
        <v>294</v>
      </c>
      <c r="B320" s="23" t="s">
        <v>557</v>
      </c>
      <c r="C320" s="34">
        <v>1997</v>
      </c>
      <c r="D320" s="14">
        <v>13077.6</v>
      </c>
      <c r="E320" s="14">
        <v>11344.5</v>
      </c>
      <c r="F320" s="14">
        <v>209</v>
      </c>
      <c r="G320" s="13" t="s">
        <v>1114</v>
      </c>
      <c r="H320" s="13">
        <v>5</v>
      </c>
      <c r="I320" s="13"/>
      <c r="J320" s="13"/>
      <c r="K320" s="14"/>
      <c r="L320" s="14"/>
      <c r="M320" s="14"/>
      <c r="N320" s="14"/>
      <c r="O320" s="14"/>
      <c r="P320" s="14">
        <f t="shared" si="130"/>
        <v>14500000</v>
      </c>
      <c r="Q320" s="14"/>
      <c r="R320" s="14"/>
      <c r="S320" s="14"/>
      <c r="T320" s="14"/>
      <c r="U320" s="14">
        <f t="shared" si="131"/>
        <v>627724.80000000005</v>
      </c>
      <c r="V320" s="14"/>
      <c r="W320" s="14">
        <f t="shared" si="119"/>
        <v>15127724.800000001</v>
      </c>
      <c r="X320" s="18" t="s">
        <v>588</v>
      </c>
      <c r="Y320" s="45">
        <v>0</v>
      </c>
      <c r="Z320" s="45">
        <v>0</v>
      </c>
      <c r="AA320" s="45">
        <v>0</v>
      </c>
      <c r="AB320" s="17">
        <f t="shared" si="120"/>
        <v>15127724.800000001</v>
      </c>
    </row>
    <row r="321" spans="1:28" s="10" customFormat="1" ht="93.75" customHeight="1" x14ac:dyDescent="0.25">
      <c r="A321" s="15">
        <f>IF(OR(C321=0,C321=""),"",COUNTA($C$18:C321))</f>
        <v>295</v>
      </c>
      <c r="B321" s="23" t="s">
        <v>558</v>
      </c>
      <c r="C321" s="34">
        <v>1997</v>
      </c>
      <c r="D321" s="14">
        <v>7210.6</v>
      </c>
      <c r="E321" s="14">
        <v>4921</v>
      </c>
      <c r="F321" s="14">
        <v>0</v>
      </c>
      <c r="G321" s="13" t="s">
        <v>1117</v>
      </c>
      <c r="H321" s="13">
        <v>5</v>
      </c>
      <c r="I321" s="13"/>
      <c r="J321" s="13"/>
      <c r="K321" s="14"/>
      <c r="L321" s="14"/>
      <c r="M321" s="14"/>
      <c r="N321" s="14"/>
      <c r="O321" s="14"/>
      <c r="P321" s="14">
        <f t="shared" si="130"/>
        <v>14500000</v>
      </c>
      <c r="Q321" s="14"/>
      <c r="R321" s="14"/>
      <c r="S321" s="14"/>
      <c r="T321" s="14"/>
      <c r="U321" s="14">
        <f t="shared" si="131"/>
        <v>346108.80000000005</v>
      </c>
      <c r="V321" s="14"/>
      <c r="W321" s="14">
        <f t="shared" si="119"/>
        <v>14846108.800000001</v>
      </c>
      <c r="X321" s="18" t="s">
        <v>588</v>
      </c>
      <c r="Y321" s="45">
        <v>0</v>
      </c>
      <c r="Z321" s="45">
        <v>0</v>
      </c>
      <c r="AA321" s="45">
        <v>0</v>
      </c>
      <c r="AB321" s="17">
        <f t="shared" si="120"/>
        <v>14846108.800000001</v>
      </c>
    </row>
    <row r="322" spans="1:28" s="11" customFormat="1" ht="93.75" customHeight="1" x14ac:dyDescent="0.25">
      <c r="A322" s="15">
        <f>IF(OR(C322=0,C322=""),"",COUNTA($C$18:C322))</f>
        <v>296</v>
      </c>
      <c r="B322" s="23" t="s">
        <v>562</v>
      </c>
      <c r="C322" s="34">
        <v>1998</v>
      </c>
      <c r="D322" s="14">
        <v>4925.2</v>
      </c>
      <c r="E322" s="14">
        <v>3612</v>
      </c>
      <c r="F322" s="14">
        <v>0</v>
      </c>
      <c r="G322" s="13" t="s">
        <v>1118</v>
      </c>
      <c r="H322" s="13">
        <v>1</v>
      </c>
      <c r="I322" s="13"/>
      <c r="J322" s="13">
        <v>1</v>
      </c>
      <c r="K322" s="14"/>
      <c r="L322" s="14"/>
      <c r="M322" s="14"/>
      <c r="N322" s="16"/>
      <c r="O322" s="14"/>
      <c r="P322" s="14">
        <f>3100000+3400000</f>
        <v>6500000</v>
      </c>
      <c r="Q322" s="14"/>
      <c r="R322" s="14"/>
      <c r="S322" s="14"/>
      <c r="T322" s="14"/>
      <c r="U322" s="14">
        <f>68*D322</f>
        <v>334913.59999999998</v>
      </c>
      <c r="V322" s="14"/>
      <c r="W322" s="14">
        <f t="shared" si="119"/>
        <v>6834913.5999999996</v>
      </c>
      <c r="X322" s="18" t="s">
        <v>588</v>
      </c>
      <c r="Y322" s="45">
        <v>0</v>
      </c>
      <c r="Z322" s="45">
        <v>0</v>
      </c>
      <c r="AA322" s="45">
        <v>0</v>
      </c>
      <c r="AB322" s="17">
        <f t="shared" si="120"/>
        <v>6834913.5999999996</v>
      </c>
    </row>
    <row r="323" spans="1:28" s="10" customFormat="1" ht="93.75" customHeight="1" x14ac:dyDescent="0.25">
      <c r="A323" s="15">
        <f>IF(OR(C323=0,C323=""),"",COUNTA($C$18:C323))</f>
        <v>297</v>
      </c>
      <c r="B323" s="23" t="s">
        <v>563</v>
      </c>
      <c r="C323" s="34">
        <v>1998</v>
      </c>
      <c r="D323" s="14">
        <v>6065.3</v>
      </c>
      <c r="E323" s="14">
        <v>5372.9</v>
      </c>
      <c r="F323" s="14">
        <v>622.4</v>
      </c>
      <c r="G323" s="13" t="s">
        <v>1114</v>
      </c>
      <c r="H323" s="13">
        <v>1</v>
      </c>
      <c r="I323" s="13"/>
      <c r="J323" s="13"/>
      <c r="K323" s="14"/>
      <c r="L323" s="14"/>
      <c r="M323" s="14"/>
      <c r="N323" s="16"/>
      <c r="O323" s="14"/>
      <c r="P323" s="14">
        <f t="shared" ref="P323:P326" si="132">2900000*H323</f>
        <v>2900000</v>
      </c>
      <c r="Q323" s="14"/>
      <c r="R323" s="14"/>
      <c r="S323" s="14"/>
      <c r="T323" s="14"/>
      <c r="U323" s="14">
        <f t="shared" ref="U323:U326" si="133">48*D323</f>
        <v>291134.40000000002</v>
      </c>
      <c r="V323" s="14"/>
      <c r="W323" s="14">
        <f t="shared" si="119"/>
        <v>3191134.4</v>
      </c>
      <c r="X323" s="18" t="s">
        <v>588</v>
      </c>
      <c r="Y323" s="45">
        <v>0</v>
      </c>
      <c r="Z323" s="45">
        <v>0</v>
      </c>
      <c r="AA323" s="45">
        <v>0</v>
      </c>
      <c r="AB323" s="17">
        <f t="shared" si="120"/>
        <v>3191134.4</v>
      </c>
    </row>
    <row r="324" spans="1:28" s="10" customFormat="1" ht="93.75" customHeight="1" x14ac:dyDescent="0.25">
      <c r="A324" s="15">
        <f>IF(OR(C324=0,C324=""),"",COUNTA($C$18:C324))</f>
        <v>298</v>
      </c>
      <c r="B324" s="23" t="s">
        <v>564</v>
      </c>
      <c r="C324" s="34">
        <v>1998</v>
      </c>
      <c r="D324" s="14">
        <v>4929.3</v>
      </c>
      <c r="E324" s="14">
        <v>3824.3</v>
      </c>
      <c r="F324" s="14">
        <v>51.2</v>
      </c>
      <c r="G324" s="13" t="s">
        <v>1114</v>
      </c>
      <c r="H324" s="13">
        <v>2</v>
      </c>
      <c r="I324" s="13"/>
      <c r="J324" s="13"/>
      <c r="K324" s="14"/>
      <c r="L324" s="14"/>
      <c r="M324" s="14"/>
      <c r="N324" s="16"/>
      <c r="O324" s="14"/>
      <c r="P324" s="14">
        <f t="shared" si="132"/>
        <v>5800000</v>
      </c>
      <c r="Q324" s="14"/>
      <c r="R324" s="14"/>
      <c r="S324" s="14"/>
      <c r="T324" s="14"/>
      <c r="U324" s="14">
        <f t="shared" si="133"/>
        <v>236606.40000000002</v>
      </c>
      <c r="V324" s="14"/>
      <c r="W324" s="14">
        <f t="shared" si="119"/>
        <v>6036606.4000000004</v>
      </c>
      <c r="X324" s="18" t="s">
        <v>588</v>
      </c>
      <c r="Y324" s="45">
        <v>0</v>
      </c>
      <c r="Z324" s="45">
        <v>0</v>
      </c>
      <c r="AA324" s="45">
        <v>0</v>
      </c>
      <c r="AB324" s="17">
        <f t="shared" si="120"/>
        <v>6036606.4000000004</v>
      </c>
    </row>
    <row r="325" spans="1:28" s="11" customFormat="1" ht="93.75" customHeight="1" x14ac:dyDescent="0.25">
      <c r="A325" s="15">
        <f>IF(OR(C325=0,C325=""),"",COUNTA($C$18:C325))</f>
        <v>299</v>
      </c>
      <c r="B325" s="23" t="s">
        <v>565</v>
      </c>
      <c r="C325" s="34">
        <v>1998</v>
      </c>
      <c r="D325" s="14">
        <v>16055.5</v>
      </c>
      <c r="E325" s="14">
        <v>11495.6</v>
      </c>
      <c r="F325" s="14">
        <v>0</v>
      </c>
      <c r="G325" s="13" t="s">
        <v>1114</v>
      </c>
      <c r="H325" s="13">
        <v>5</v>
      </c>
      <c r="I325" s="13"/>
      <c r="J325" s="13"/>
      <c r="K325" s="14"/>
      <c r="L325" s="14"/>
      <c r="M325" s="14"/>
      <c r="N325" s="16"/>
      <c r="O325" s="14"/>
      <c r="P325" s="14">
        <f t="shared" si="132"/>
        <v>14500000</v>
      </c>
      <c r="Q325" s="14"/>
      <c r="R325" s="14"/>
      <c r="S325" s="14"/>
      <c r="T325" s="14"/>
      <c r="U325" s="14">
        <f t="shared" si="133"/>
        <v>770664</v>
      </c>
      <c r="V325" s="14"/>
      <c r="W325" s="14">
        <f t="shared" si="119"/>
        <v>15270664</v>
      </c>
      <c r="X325" s="18" t="s">
        <v>588</v>
      </c>
      <c r="Y325" s="45">
        <v>0</v>
      </c>
      <c r="Z325" s="45">
        <v>0</v>
      </c>
      <c r="AA325" s="45">
        <v>0</v>
      </c>
      <c r="AB325" s="17">
        <f t="shared" si="120"/>
        <v>15270664</v>
      </c>
    </row>
    <row r="326" spans="1:28" s="10" customFormat="1" ht="93.75" customHeight="1" x14ac:dyDescent="0.25">
      <c r="A326" s="15">
        <f>IF(OR(C326=0,C326=""),"",COUNTA($C$18:C326))</f>
        <v>300</v>
      </c>
      <c r="B326" s="23" t="s">
        <v>566</v>
      </c>
      <c r="C326" s="34">
        <v>1998</v>
      </c>
      <c r="D326" s="14">
        <v>9080.1</v>
      </c>
      <c r="E326" s="14">
        <v>8063.8</v>
      </c>
      <c r="F326" s="14">
        <v>0</v>
      </c>
      <c r="G326" s="13" t="s">
        <v>1115</v>
      </c>
      <c r="H326" s="13">
        <v>3</v>
      </c>
      <c r="I326" s="13"/>
      <c r="J326" s="13"/>
      <c r="K326" s="14"/>
      <c r="L326" s="14"/>
      <c r="M326" s="14"/>
      <c r="N326" s="16"/>
      <c r="O326" s="14"/>
      <c r="P326" s="14">
        <f t="shared" si="132"/>
        <v>8700000</v>
      </c>
      <c r="Q326" s="14"/>
      <c r="R326" s="14"/>
      <c r="S326" s="14"/>
      <c r="T326" s="14"/>
      <c r="U326" s="14">
        <f t="shared" si="133"/>
        <v>435844.80000000005</v>
      </c>
      <c r="V326" s="14"/>
      <c r="W326" s="14">
        <f t="shared" si="119"/>
        <v>9135844.8000000007</v>
      </c>
      <c r="X326" s="18" t="s">
        <v>588</v>
      </c>
      <c r="Y326" s="45">
        <v>0</v>
      </c>
      <c r="Z326" s="45">
        <v>0</v>
      </c>
      <c r="AA326" s="45">
        <v>0</v>
      </c>
      <c r="AB326" s="17">
        <f t="shared" si="120"/>
        <v>9135844.8000000007</v>
      </c>
    </row>
    <row r="327" spans="1:28" s="10" customFormat="1" ht="93.75" customHeight="1" x14ac:dyDescent="0.25">
      <c r="A327" s="15">
        <f>IF(OR(C327=0,C327=""),"",COUNTA($C$18:C327))</f>
        <v>301</v>
      </c>
      <c r="B327" s="23" t="s">
        <v>567</v>
      </c>
      <c r="C327" s="34">
        <v>1998</v>
      </c>
      <c r="D327" s="14">
        <v>18733.2</v>
      </c>
      <c r="E327" s="14">
        <v>12306.6</v>
      </c>
      <c r="F327" s="14">
        <v>393.3</v>
      </c>
      <c r="G327" s="13" t="s">
        <v>1117</v>
      </c>
      <c r="H327" s="13">
        <v>5</v>
      </c>
      <c r="I327" s="13"/>
      <c r="J327" s="13"/>
      <c r="K327" s="14"/>
      <c r="L327" s="14"/>
      <c r="M327" s="14"/>
      <c r="N327" s="16"/>
      <c r="O327" s="14"/>
      <c r="P327" s="14">
        <f t="shared" ref="P327:P328" si="134">2900000*H327</f>
        <v>14500000</v>
      </c>
      <c r="Q327" s="14"/>
      <c r="R327" s="14"/>
      <c r="S327" s="14"/>
      <c r="T327" s="14"/>
      <c r="U327" s="14">
        <f t="shared" ref="U327:U328" si="135">48*D327</f>
        <v>899193.60000000009</v>
      </c>
      <c r="V327" s="14"/>
      <c r="W327" s="14">
        <f t="shared" si="119"/>
        <v>15399193.6</v>
      </c>
      <c r="X327" s="18" t="s">
        <v>588</v>
      </c>
      <c r="Y327" s="45">
        <v>0</v>
      </c>
      <c r="Z327" s="45">
        <v>0</v>
      </c>
      <c r="AA327" s="45">
        <v>0</v>
      </c>
      <c r="AB327" s="17">
        <f t="shared" si="120"/>
        <v>15399193.6</v>
      </c>
    </row>
    <row r="328" spans="1:28" s="10" customFormat="1" ht="93.75" customHeight="1" x14ac:dyDescent="0.25">
      <c r="A328" s="15">
        <f>IF(OR(C328=0,C328=""),"",COUNTA($C$18:C328))</f>
        <v>302</v>
      </c>
      <c r="B328" s="23" t="s">
        <v>568</v>
      </c>
      <c r="C328" s="34">
        <v>1998</v>
      </c>
      <c r="D328" s="14">
        <v>8481.5</v>
      </c>
      <c r="E328" s="14">
        <v>7789.9</v>
      </c>
      <c r="F328" s="14">
        <v>691.6</v>
      </c>
      <c r="G328" s="13" t="s">
        <v>1114</v>
      </c>
      <c r="H328" s="13">
        <v>4</v>
      </c>
      <c r="I328" s="13"/>
      <c r="J328" s="13"/>
      <c r="K328" s="14"/>
      <c r="L328" s="14"/>
      <c r="M328" s="14"/>
      <c r="N328" s="14"/>
      <c r="O328" s="14"/>
      <c r="P328" s="14">
        <f t="shared" si="134"/>
        <v>11600000</v>
      </c>
      <c r="Q328" s="14"/>
      <c r="R328" s="14"/>
      <c r="S328" s="14"/>
      <c r="T328" s="14"/>
      <c r="U328" s="14">
        <f t="shared" si="135"/>
        <v>407112</v>
      </c>
      <c r="V328" s="14"/>
      <c r="W328" s="14">
        <f t="shared" ref="W328:W344" si="136">K328+L328+M328+N328+O328+P328+Q328+R328+S328+T328+U328+V328</f>
        <v>12007112</v>
      </c>
      <c r="X328" s="18" t="s">
        <v>588</v>
      </c>
      <c r="Y328" s="45">
        <v>0</v>
      </c>
      <c r="Z328" s="45">
        <v>0</v>
      </c>
      <c r="AA328" s="45">
        <v>0</v>
      </c>
      <c r="AB328" s="17">
        <f t="shared" ref="AB328:AB344" si="137">W328-(Y328+Z328+AA328)</f>
        <v>12007112</v>
      </c>
    </row>
    <row r="329" spans="1:28" s="10" customFormat="1" ht="93.75" customHeight="1" x14ac:dyDescent="0.25">
      <c r="A329" s="15">
        <f>IF(OR(C329=0,C329=""),"",COUNTA($C$18:C329))</f>
        <v>303</v>
      </c>
      <c r="B329" s="23" t="s">
        <v>570</v>
      </c>
      <c r="C329" s="34">
        <v>1999</v>
      </c>
      <c r="D329" s="14">
        <v>11897.5</v>
      </c>
      <c r="E329" s="14">
        <v>9977.2000000000007</v>
      </c>
      <c r="F329" s="14">
        <v>1920.3</v>
      </c>
      <c r="G329" s="13" t="s">
        <v>1118</v>
      </c>
      <c r="H329" s="13">
        <v>4</v>
      </c>
      <c r="I329" s="13"/>
      <c r="J329" s="13">
        <v>1</v>
      </c>
      <c r="K329" s="14"/>
      <c r="L329" s="14"/>
      <c r="M329" s="14"/>
      <c r="N329" s="14"/>
      <c r="O329" s="14"/>
      <c r="P329" s="14">
        <f>(3100000*H329)+(3400000*J329)</f>
        <v>15800000</v>
      </c>
      <c r="Q329" s="14"/>
      <c r="R329" s="14"/>
      <c r="S329" s="14"/>
      <c r="T329" s="14"/>
      <c r="U329" s="14">
        <f>68*D329</f>
        <v>809030</v>
      </c>
      <c r="V329" s="14"/>
      <c r="W329" s="14">
        <f t="shared" si="136"/>
        <v>16609030</v>
      </c>
      <c r="X329" s="18" t="s">
        <v>588</v>
      </c>
      <c r="Y329" s="45">
        <v>0</v>
      </c>
      <c r="Z329" s="45">
        <v>0</v>
      </c>
      <c r="AA329" s="45">
        <v>0</v>
      </c>
      <c r="AB329" s="17">
        <f t="shared" si="137"/>
        <v>16609030</v>
      </c>
    </row>
    <row r="330" spans="1:28" s="10" customFormat="1" ht="93.75" customHeight="1" x14ac:dyDescent="0.25">
      <c r="A330" s="15">
        <f>IF(OR(C330=0,C330=""),"",COUNTA($C$18:C330))</f>
        <v>304</v>
      </c>
      <c r="B330" s="23" t="s">
        <v>571</v>
      </c>
      <c r="C330" s="34">
        <v>1999</v>
      </c>
      <c r="D330" s="14">
        <v>9322</v>
      </c>
      <c r="E330" s="14">
        <v>6112</v>
      </c>
      <c r="F330" s="14">
        <v>0</v>
      </c>
      <c r="G330" s="13" t="s">
        <v>1114</v>
      </c>
      <c r="H330" s="13">
        <v>2</v>
      </c>
      <c r="I330" s="13"/>
      <c r="J330" s="13"/>
      <c r="K330" s="14"/>
      <c r="L330" s="14"/>
      <c r="M330" s="14"/>
      <c r="N330" s="14"/>
      <c r="O330" s="14"/>
      <c r="P330" s="14">
        <f t="shared" ref="P330:P331" si="138">2900000*H330</f>
        <v>5800000</v>
      </c>
      <c r="Q330" s="14"/>
      <c r="R330" s="14"/>
      <c r="S330" s="14"/>
      <c r="T330" s="14"/>
      <c r="U330" s="14">
        <f t="shared" ref="U330:U331" si="139">48*D330</f>
        <v>447456</v>
      </c>
      <c r="V330" s="14"/>
      <c r="W330" s="14">
        <f t="shared" si="136"/>
        <v>6247456</v>
      </c>
      <c r="X330" s="18" t="s">
        <v>588</v>
      </c>
      <c r="Y330" s="45">
        <v>0</v>
      </c>
      <c r="Z330" s="45">
        <v>0</v>
      </c>
      <c r="AA330" s="45">
        <v>0</v>
      </c>
      <c r="AB330" s="17">
        <f t="shared" si="137"/>
        <v>6247456</v>
      </c>
    </row>
    <row r="331" spans="1:28" s="10" customFormat="1" ht="93.75" customHeight="1" x14ac:dyDescent="0.25">
      <c r="A331" s="15">
        <f>IF(OR(C331=0,C331=""),"",COUNTA($C$18:C331))</f>
        <v>305</v>
      </c>
      <c r="B331" s="46" t="s">
        <v>572</v>
      </c>
      <c r="C331" s="43">
        <v>1999</v>
      </c>
      <c r="D331" s="14">
        <v>7701.5</v>
      </c>
      <c r="E331" s="14">
        <v>4871.1000000000004</v>
      </c>
      <c r="F331" s="14">
        <v>0</v>
      </c>
      <c r="G331" s="13" t="s">
        <v>1114</v>
      </c>
      <c r="H331" s="13">
        <v>1</v>
      </c>
      <c r="I331" s="13"/>
      <c r="J331" s="13"/>
      <c r="K331" s="14"/>
      <c r="L331" s="14"/>
      <c r="M331" s="14"/>
      <c r="N331" s="16"/>
      <c r="O331" s="14"/>
      <c r="P331" s="14">
        <f t="shared" si="138"/>
        <v>2900000</v>
      </c>
      <c r="Q331" s="38"/>
      <c r="R331" s="38"/>
      <c r="S331" s="38"/>
      <c r="T331" s="38"/>
      <c r="U331" s="14">
        <f t="shared" si="139"/>
        <v>369672</v>
      </c>
      <c r="V331" s="14"/>
      <c r="W331" s="14">
        <f t="shared" si="136"/>
        <v>3269672</v>
      </c>
      <c r="X331" s="18" t="s">
        <v>588</v>
      </c>
      <c r="Y331" s="45">
        <v>0</v>
      </c>
      <c r="Z331" s="45">
        <v>0</v>
      </c>
      <c r="AA331" s="45">
        <v>0</v>
      </c>
      <c r="AB331" s="17">
        <f t="shared" si="137"/>
        <v>3269672</v>
      </c>
    </row>
    <row r="332" spans="1:28" s="10" customFormat="1" ht="93.75" customHeight="1" x14ac:dyDescent="0.25">
      <c r="A332" s="15">
        <f>IF(OR(C332=0,C332=""),"",COUNTA($C$18:C332))</f>
        <v>306</v>
      </c>
      <c r="B332" s="46" t="s">
        <v>573</v>
      </c>
      <c r="C332" s="43">
        <v>1999</v>
      </c>
      <c r="D332" s="14">
        <v>4995.3999999999996</v>
      </c>
      <c r="E332" s="14">
        <v>3536.2</v>
      </c>
      <c r="F332" s="14">
        <v>0</v>
      </c>
      <c r="G332" s="13" t="s">
        <v>1118</v>
      </c>
      <c r="H332" s="13">
        <v>1</v>
      </c>
      <c r="I332" s="13"/>
      <c r="J332" s="13">
        <v>1</v>
      </c>
      <c r="K332" s="14"/>
      <c r="L332" s="14"/>
      <c r="M332" s="14"/>
      <c r="N332" s="16"/>
      <c r="O332" s="14"/>
      <c r="P332" s="14">
        <f>3100000+3400000</f>
        <v>6500000</v>
      </c>
      <c r="Q332" s="38"/>
      <c r="R332" s="38"/>
      <c r="S332" s="38"/>
      <c r="T332" s="38"/>
      <c r="U332" s="14">
        <f>68*D332</f>
        <v>339687.19999999995</v>
      </c>
      <c r="V332" s="14"/>
      <c r="W332" s="14">
        <f t="shared" si="136"/>
        <v>6839687.2000000002</v>
      </c>
      <c r="X332" s="18" t="s">
        <v>588</v>
      </c>
      <c r="Y332" s="45">
        <v>0</v>
      </c>
      <c r="Z332" s="45">
        <v>0</v>
      </c>
      <c r="AA332" s="45">
        <v>0</v>
      </c>
      <c r="AB332" s="17">
        <f t="shared" si="137"/>
        <v>6839687.2000000002</v>
      </c>
    </row>
    <row r="333" spans="1:28" s="10" customFormat="1" ht="93.75" customHeight="1" x14ac:dyDescent="0.25">
      <c r="A333" s="15">
        <f>IF(OR(C333=0,C333=""),"",COUNTA($C$18:C333))</f>
        <v>307</v>
      </c>
      <c r="B333" s="46" t="s">
        <v>574</v>
      </c>
      <c r="C333" s="43">
        <v>1999</v>
      </c>
      <c r="D333" s="14">
        <v>8247.2999999999993</v>
      </c>
      <c r="E333" s="14">
        <v>5934.9</v>
      </c>
      <c r="F333" s="14">
        <v>0</v>
      </c>
      <c r="G333" s="13" t="s">
        <v>1114</v>
      </c>
      <c r="H333" s="13">
        <v>3</v>
      </c>
      <c r="I333" s="13"/>
      <c r="J333" s="13"/>
      <c r="K333" s="14"/>
      <c r="L333" s="14"/>
      <c r="M333" s="14"/>
      <c r="N333" s="16"/>
      <c r="O333" s="14"/>
      <c r="P333" s="14">
        <f t="shared" ref="P333" si="140">2900000*H333</f>
        <v>8700000</v>
      </c>
      <c r="Q333" s="38"/>
      <c r="R333" s="38"/>
      <c r="S333" s="38"/>
      <c r="T333" s="38"/>
      <c r="U333" s="14">
        <f t="shared" ref="U333" si="141">48*D333</f>
        <v>395870.39999999997</v>
      </c>
      <c r="V333" s="14"/>
      <c r="W333" s="14">
        <f t="shared" si="136"/>
        <v>9095870.4000000004</v>
      </c>
      <c r="X333" s="18" t="s">
        <v>588</v>
      </c>
      <c r="Y333" s="45">
        <v>0</v>
      </c>
      <c r="Z333" s="45">
        <v>0</v>
      </c>
      <c r="AA333" s="45">
        <v>0</v>
      </c>
      <c r="AB333" s="17">
        <f t="shared" si="137"/>
        <v>9095870.4000000004</v>
      </c>
    </row>
    <row r="334" spans="1:28" s="10" customFormat="1" ht="93.75" customHeight="1" x14ac:dyDescent="0.25">
      <c r="A334" s="15">
        <f>IF(OR(C334=0,C334=""),"",COUNTA($C$18:C334))</f>
        <v>308</v>
      </c>
      <c r="B334" s="46" t="s">
        <v>575</v>
      </c>
      <c r="C334" s="43">
        <v>1999</v>
      </c>
      <c r="D334" s="14">
        <v>3433.1</v>
      </c>
      <c r="E334" s="14">
        <v>2898.1</v>
      </c>
      <c r="F334" s="14">
        <v>475</v>
      </c>
      <c r="G334" s="63" t="s">
        <v>1111</v>
      </c>
      <c r="H334" s="13">
        <v>1</v>
      </c>
      <c r="I334" s="13"/>
      <c r="J334" s="13"/>
      <c r="K334" s="14"/>
      <c r="L334" s="14"/>
      <c r="M334" s="14"/>
      <c r="N334" s="16"/>
      <c r="O334" s="14"/>
      <c r="P334" s="14">
        <f t="shared" ref="P334:P344" si="142">2900000*H334</f>
        <v>2900000</v>
      </c>
      <c r="Q334" s="38"/>
      <c r="R334" s="38"/>
      <c r="S334" s="38"/>
      <c r="T334" s="38"/>
      <c r="U334" s="14">
        <f t="shared" ref="U334:U344" si="143">48*D334</f>
        <v>164788.79999999999</v>
      </c>
      <c r="V334" s="14"/>
      <c r="W334" s="14">
        <f t="shared" si="136"/>
        <v>3064788.8</v>
      </c>
      <c r="X334" s="18" t="s">
        <v>588</v>
      </c>
      <c r="Y334" s="45">
        <v>0</v>
      </c>
      <c r="Z334" s="45">
        <v>0</v>
      </c>
      <c r="AA334" s="45">
        <v>0</v>
      </c>
      <c r="AB334" s="17">
        <f t="shared" si="137"/>
        <v>3064788.8</v>
      </c>
    </row>
    <row r="335" spans="1:28" s="10" customFormat="1" ht="93.75" customHeight="1" x14ac:dyDescent="0.25">
      <c r="A335" s="15">
        <f>IF(OR(C335=0,C335=""),"",COUNTA($C$18:C335))</f>
        <v>309</v>
      </c>
      <c r="B335" s="46" t="s">
        <v>576</v>
      </c>
      <c r="C335" s="43">
        <v>1999</v>
      </c>
      <c r="D335" s="14">
        <v>3667.4</v>
      </c>
      <c r="E335" s="14">
        <v>2915.6</v>
      </c>
      <c r="F335" s="14">
        <v>464.3</v>
      </c>
      <c r="G335" s="63" t="s">
        <v>1111</v>
      </c>
      <c r="H335" s="13">
        <v>1</v>
      </c>
      <c r="I335" s="13"/>
      <c r="J335" s="13"/>
      <c r="K335" s="14"/>
      <c r="L335" s="14"/>
      <c r="M335" s="14"/>
      <c r="N335" s="16"/>
      <c r="O335" s="14"/>
      <c r="P335" s="14">
        <f t="shared" si="142"/>
        <v>2900000</v>
      </c>
      <c r="Q335" s="38"/>
      <c r="R335" s="38"/>
      <c r="S335" s="38"/>
      <c r="T335" s="38"/>
      <c r="U335" s="14">
        <f t="shared" si="143"/>
        <v>176035.20000000001</v>
      </c>
      <c r="V335" s="14"/>
      <c r="W335" s="14">
        <f t="shared" si="136"/>
        <v>3076035.2</v>
      </c>
      <c r="X335" s="18" t="s">
        <v>588</v>
      </c>
      <c r="Y335" s="45">
        <v>0</v>
      </c>
      <c r="Z335" s="45">
        <v>0</v>
      </c>
      <c r="AA335" s="45">
        <v>0</v>
      </c>
      <c r="AB335" s="17">
        <f t="shared" si="137"/>
        <v>3076035.2</v>
      </c>
    </row>
    <row r="336" spans="1:28" s="10" customFormat="1" ht="93.75" customHeight="1" x14ac:dyDescent="0.25">
      <c r="A336" s="15">
        <f>IF(OR(C336=0,C336=""),"",COUNTA($C$18:C336))</f>
        <v>310</v>
      </c>
      <c r="B336" s="46" t="s">
        <v>577</v>
      </c>
      <c r="C336" s="43">
        <v>1999</v>
      </c>
      <c r="D336" s="14">
        <v>6769.5</v>
      </c>
      <c r="E336" s="14">
        <v>4179.2</v>
      </c>
      <c r="F336" s="14">
        <v>49</v>
      </c>
      <c r="G336" s="13" t="s">
        <v>1114</v>
      </c>
      <c r="H336" s="13">
        <v>3</v>
      </c>
      <c r="I336" s="13"/>
      <c r="J336" s="13"/>
      <c r="K336" s="14"/>
      <c r="L336" s="14"/>
      <c r="M336" s="14"/>
      <c r="N336" s="16"/>
      <c r="O336" s="14"/>
      <c r="P336" s="14">
        <f t="shared" si="142"/>
        <v>8700000</v>
      </c>
      <c r="Q336" s="38"/>
      <c r="R336" s="38"/>
      <c r="S336" s="38"/>
      <c r="T336" s="38"/>
      <c r="U336" s="14">
        <f t="shared" si="143"/>
        <v>324936</v>
      </c>
      <c r="V336" s="14"/>
      <c r="W336" s="14">
        <f t="shared" si="136"/>
        <v>9024936</v>
      </c>
      <c r="X336" s="18" t="s">
        <v>588</v>
      </c>
      <c r="Y336" s="45">
        <v>0</v>
      </c>
      <c r="Z336" s="45">
        <v>0</v>
      </c>
      <c r="AA336" s="45">
        <v>0</v>
      </c>
      <c r="AB336" s="17">
        <f t="shared" si="137"/>
        <v>9024936</v>
      </c>
    </row>
    <row r="337" spans="1:28" s="10" customFormat="1" ht="93.75" customHeight="1" x14ac:dyDescent="0.25">
      <c r="A337" s="15">
        <f>IF(OR(C337=0,C337=""),"",COUNTA($C$18:C337))</f>
        <v>311</v>
      </c>
      <c r="B337" s="46" t="s">
        <v>578</v>
      </c>
      <c r="C337" s="43">
        <v>1999</v>
      </c>
      <c r="D337" s="14">
        <v>4436.6000000000004</v>
      </c>
      <c r="E337" s="14">
        <v>3751.8</v>
      </c>
      <c r="F337" s="14">
        <v>0</v>
      </c>
      <c r="G337" s="13" t="s">
        <v>1114</v>
      </c>
      <c r="H337" s="13">
        <v>2</v>
      </c>
      <c r="I337" s="13"/>
      <c r="J337" s="13"/>
      <c r="K337" s="14"/>
      <c r="L337" s="14"/>
      <c r="M337" s="14"/>
      <c r="N337" s="16"/>
      <c r="O337" s="14"/>
      <c r="P337" s="14">
        <f t="shared" si="142"/>
        <v>5800000</v>
      </c>
      <c r="Q337" s="38"/>
      <c r="R337" s="38"/>
      <c r="S337" s="38"/>
      <c r="T337" s="38"/>
      <c r="U337" s="14">
        <f t="shared" si="143"/>
        <v>212956.80000000002</v>
      </c>
      <c r="V337" s="14"/>
      <c r="W337" s="14">
        <f t="shared" si="136"/>
        <v>6012956.7999999998</v>
      </c>
      <c r="X337" s="18" t="s">
        <v>588</v>
      </c>
      <c r="Y337" s="45">
        <v>0</v>
      </c>
      <c r="Z337" s="45">
        <v>0</v>
      </c>
      <c r="AA337" s="45">
        <v>0</v>
      </c>
      <c r="AB337" s="17">
        <f t="shared" si="137"/>
        <v>6012956.7999999998</v>
      </c>
    </row>
    <row r="338" spans="1:28" s="10" customFormat="1" ht="93.75" customHeight="1" x14ac:dyDescent="0.25">
      <c r="A338" s="15">
        <f>IF(OR(C338=0,C338=""),"",COUNTA($C$18:C338))</f>
        <v>312</v>
      </c>
      <c r="B338" s="46" t="s">
        <v>579</v>
      </c>
      <c r="C338" s="49">
        <v>1999</v>
      </c>
      <c r="D338" s="14">
        <v>6310</v>
      </c>
      <c r="E338" s="14">
        <v>4896.6000000000004</v>
      </c>
      <c r="F338" s="14">
        <v>0</v>
      </c>
      <c r="G338" s="13" t="s">
        <v>1117</v>
      </c>
      <c r="H338" s="13">
        <v>2</v>
      </c>
      <c r="I338" s="13"/>
      <c r="J338" s="13"/>
      <c r="K338" s="14"/>
      <c r="L338" s="14"/>
      <c r="M338" s="14"/>
      <c r="N338" s="16"/>
      <c r="O338" s="14"/>
      <c r="P338" s="14">
        <f t="shared" si="142"/>
        <v>5800000</v>
      </c>
      <c r="Q338" s="38"/>
      <c r="R338" s="38"/>
      <c r="S338" s="38"/>
      <c r="T338" s="38"/>
      <c r="U338" s="14">
        <f t="shared" si="143"/>
        <v>302880</v>
      </c>
      <c r="V338" s="14"/>
      <c r="W338" s="14">
        <f t="shared" si="136"/>
        <v>6102880</v>
      </c>
      <c r="X338" s="18" t="s">
        <v>588</v>
      </c>
      <c r="Y338" s="45">
        <v>0</v>
      </c>
      <c r="Z338" s="45">
        <v>0</v>
      </c>
      <c r="AA338" s="45">
        <v>0</v>
      </c>
      <c r="AB338" s="17">
        <f t="shared" si="137"/>
        <v>6102880</v>
      </c>
    </row>
    <row r="339" spans="1:28" s="10" customFormat="1" ht="93.75" customHeight="1" x14ac:dyDescent="0.25">
      <c r="A339" s="15">
        <f>IF(OR(C339=0,C339=""),"",COUNTA($C$18:C339))</f>
        <v>313</v>
      </c>
      <c r="B339" s="46" t="s">
        <v>580</v>
      </c>
      <c r="C339" s="43">
        <v>1999</v>
      </c>
      <c r="D339" s="14">
        <v>7368.3</v>
      </c>
      <c r="E339" s="14">
        <v>6164.2</v>
      </c>
      <c r="F339" s="14">
        <v>0</v>
      </c>
      <c r="G339" s="13" t="s">
        <v>1114</v>
      </c>
      <c r="H339" s="13">
        <v>2</v>
      </c>
      <c r="I339" s="13"/>
      <c r="J339" s="13"/>
      <c r="K339" s="14"/>
      <c r="L339" s="14"/>
      <c r="M339" s="14"/>
      <c r="N339" s="16"/>
      <c r="O339" s="14"/>
      <c r="P339" s="14">
        <f t="shared" si="142"/>
        <v>5800000</v>
      </c>
      <c r="Q339" s="38"/>
      <c r="R339" s="38"/>
      <c r="S339" s="38"/>
      <c r="T339" s="38"/>
      <c r="U339" s="14">
        <f t="shared" si="143"/>
        <v>353678.4</v>
      </c>
      <c r="V339" s="14"/>
      <c r="W339" s="14">
        <f t="shared" si="136"/>
        <v>6153678.4000000004</v>
      </c>
      <c r="X339" s="18" t="s">
        <v>588</v>
      </c>
      <c r="Y339" s="45">
        <v>0</v>
      </c>
      <c r="Z339" s="45">
        <v>0</v>
      </c>
      <c r="AA339" s="45">
        <v>0</v>
      </c>
      <c r="AB339" s="17">
        <f t="shared" si="137"/>
        <v>6153678.4000000004</v>
      </c>
    </row>
    <row r="340" spans="1:28" s="10" customFormat="1" ht="93.75" customHeight="1" x14ac:dyDescent="0.25">
      <c r="A340" s="15">
        <f>IF(OR(C340=0,C340=""),"",COUNTA($C$18:C340))</f>
        <v>314</v>
      </c>
      <c r="B340" s="46" t="s">
        <v>581</v>
      </c>
      <c r="C340" s="43">
        <v>1999</v>
      </c>
      <c r="D340" s="14">
        <v>4423.8999999999996</v>
      </c>
      <c r="E340" s="14">
        <v>2743.7</v>
      </c>
      <c r="F340" s="14">
        <v>0</v>
      </c>
      <c r="G340" s="13" t="s">
        <v>1114</v>
      </c>
      <c r="H340" s="13">
        <v>2</v>
      </c>
      <c r="I340" s="13"/>
      <c r="J340" s="13"/>
      <c r="K340" s="14"/>
      <c r="L340" s="14"/>
      <c r="M340" s="14"/>
      <c r="N340" s="16"/>
      <c r="O340" s="14"/>
      <c r="P340" s="14">
        <f t="shared" si="142"/>
        <v>5800000</v>
      </c>
      <c r="Q340" s="38"/>
      <c r="R340" s="38"/>
      <c r="S340" s="38"/>
      <c r="T340" s="38"/>
      <c r="U340" s="14">
        <f t="shared" si="143"/>
        <v>212347.19999999998</v>
      </c>
      <c r="V340" s="14"/>
      <c r="W340" s="14">
        <f t="shared" si="136"/>
        <v>6012347.2000000002</v>
      </c>
      <c r="X340" s="18" t="s">
        <v>588</v>
      </c>
      <c r="Y340" s="45">
        <v>0</v>
      </c>
      <c r="Z340" s="45">
        <v>0</v>
      </c>
      <c r="AA340" s="45">
        <v>0</v>
      </c>
      <c r="AB340" s="17">
        <f t="shared" si="137"/>
        <v>6012347.2000000002</v>
      </c>
    </row>
    <row r="341" spans="1:28" s="10" customFormat="1" ht="93.75" customHeight="1" x14ac:dyDescent="0.25">
      <c r="A341" s="15">
        <f>IF(OR(C341=0,C341=""),"",COUNTA($C$18:C341))</f>
        <v>315</v>
      </c>
      <c r="B341" s="46" t="s">
        <v>582</v>
      </c>
      <c r="C341" s="43">
        <v>1999</v>
      </c>
      <c r="D341" s="14">
        <v>8056.2</v>
      </c>
      <c r="E341" s="14">
        <v>6163.6</v>
      </c>
      <c r="F341" s="14">
        <v>0</v>
      </c>
      <c r="G341" s="13" t="s">
        <v>1114</v>
      </c>
      <c r="H341" s="13">
        <v>2</v>
      </c>
      <c r="I341" s="13"/>
      <c r="J341" s="13"/>
      <c r="K341" s="14"/>
      <c r="L341" s="14"/>
      <c r="M341" s="14"/>
      <c r="N341" s="16"/>
      <c r="O341" s="14"/>
      <c r="P341" s="14">
        <f t="shared" si="142"/>
        <v>5800000</v>
      </c>
      <c r="Q341" s="14"/>
      <c r="R341" s="38"/>
      <c r="S341" s="14"/>
      <c r="T341" s="38"/>
      <c r="U341" s="14">
        <f t="shared" si="143"/>
        <v>386697.6</v>
      </c>
      <c r="V341" s="14"/>
      <c r="W341" s="14">
        <f t="shared" si="136"/>
        <v>6186697.5999999996</v>
      </c>
      <c r="X341" s="18" t="s">
        <v>588</v>
      </c>
      <c r="Y341" s="45">
        <v>0</v>
      </c>
      <c r="Z341" s="45">
        <v>0</v>
      </c>
      <c r="AA341" s="45">
        <v>0</v>
      </c>
      <c r="AB341" s="17">
        <f t="shared" si="137"/>
        <v>6186697.5999999996</v>
      </c>
    </row>
    <row r="342" spans="1:28" s="11" customFormat="1" ht="93.75" customHeight="1" x14ac:dyDescent="0.25">
      <c r="A342" s="15">
        <f>IF(OR(C342=0,C342=""),"",COUNTA($C$18:C342))</f>
        <v>316</v>
      </c>
      <c r="B342" s="23" t="s">
        <v>583</v>
      </c>
      <c r="C342" s="34">
        <v>1999</v>
      </c>
      <c r="D342" s="14">
        <v>8194.1</v>
      </c>
      <c r="E342" s="14">
        <v>6021.6</v>
      </c>
      <c r="F342" s="14">
        <v>0</v>
      </c>
      <c r="G342" s="13" t="s">
        <v>1114</v>
      </c>
      <c r="H342" s="13">
        <v>2</v>
      </c>
      <c r="I342" s="13"/>
      <c r="J342" s="13"/>
      <c r="K342" s="14"/>
      <c r="L342" s="14"/>
      <c r="M342" s="14"/>
      <c r="N342" s="16"/>
      <c r="O342" s="14"/>
      <c r="P342" s="14">
        <f t="shared" si="142"/>
        <v>5800000</v>
      </c>
      <c r="Q342" s="14"/>
      <c r="R342" s="14"/>
      <c r="S342" s="14"/>
      <c r="T342" s="14"/>
      <c r="U342" s="14">
        <f t="shared" si="143"/>
        <v>393316.80000000005</v>
      </c>
      <c r="V342" s="14"/>
      <c r="W342" s="14">
        <f t="shared" si="136"/>
        <v>6193316.7999999998</v>
      </c>
      <c r="X342" s="18" t="s">
        <v>588</v>
      </c>
      <c r="Y342" s="45">
        <v>0</v>
      </c>
      <c r="Z342" s="45">
        <v>0</v>
      </c>
      <c r="AA342" s="45">
        <v>0</v>
      </c>
      <c r="AB342" s="17">
        <f t="shared" si="137"/>
        <v>6193316.7999999998</v>
      </c>
    </row>
    <row r="343" spans="1:28" s="11" customFormat="1" ht="93.75" customHeight="1" x14ac:dyDescent="0.25">
      <c r="A343" s="15">
        <f>IF(OR(C343=0,C343=""),"",COUNTA($C$18:C343))</f>
        <v>317</v>
      </c>
      <c r="B343" s="23" t="s">
        <v>584</v>
      </c>
      <c r="C343" s="43">
        <v>1999</v>
      </c>
      <c r="D343" s="37">
        <v>2680.9</v>
      </c>
      <c r="E343" s="37">
        <v>1695.1</v>
      </c>
      <c r="F343" s="14">
        <v>0</v>
      </c>
      <c r="G343" s="13" t="s">
        <v>1112</v>
      </c>
      <c r="H343" s="13">
        <v>1</v>
      </c>
      <c r="I343" s="13"/>
      <c r="J343" s="13"/>
      <c r="K343" s="14"/>
      <c r="L343" s="14"/>
      <c r="M343" s="14"/>
      <c r="N343" s="16"/>
      <c r="O343" s="14"/>
      <c r="P343" s="14">
        <f t="shared" si="142"/>
        <v>2900000</v>
      </c>
      <c r="Q343" s="14"/>
      <c r="R343" s="14"/>
      <c r="S343" s="14"/>
      <c r="T343" s="14"/>
      <c r="U343" s="14">
        <f t="shared" si="143"/>
        <v>128683.20000000001</v>
      </c>
      <c r="V343" s="14"/>
      <c r="W343" s="14">
        <f t="shared" si="136"/>
        <v>3028683.2</v>
      </c>
      <c r="X343" s="18" t="s">
        <v>588</v>
      </c>
      <c r="Y343" s="45">
        <v>0</v>
      </c>
      <c r="Z343" s="45">
        <v>0</v>
      </c>
      <c r="AA343" s="45">
        <v>0</v>
      </c>
      <c r="AB343" s="17">
        <f t="shared" si="137"/>
        <v>3028683.2</v>
      </c>
    </row>
    <row r="344" spans="1:28" s="11" customFormat="1" ht="93.75" customHeight="1" x14ac:dyDescent="0.25">
      <c r="A344" s="15">
        <f>IF(OR(C344=0,C344=""),"",COUNTA($C$18:C344))</f>
        <v>318</v>
      </c>
      <c r="B344" s="23" t="s">
        <v>585</v>
      </c>
      <c r="C344" s="43">
        <v>1999</v>
      </c>
      <c r="D344" s="37">
        <v>4721.8</v>
      </c>
      <c r="E344" s="37">
        <v>3098</v>
      </c>
      <c r="F344" s="14">
        <v>0</v>
      </c>
      <c r="G344" s="13" t="s">
        <v>1114</v>
      </c>
      <c r="H344" s="13">
        <v>1</v>
      </c>
      <c r="I344" s="13"/>
      <c r="J344" s="13"/>
      <c r="K344" s="14"/>
      <c r="L344" s="14"/>
      <c r="M344" s="14"/>
      <c r="N344" s="16"/>
      <c r="O344" s="14"/>
      <c r="P344" s="14">
        <f t="shared" si="142"/>
        <v>2900000</v>
      </c>
      <c r="Q344" s="14"/>
      <c r="R344" s="14"/>
      <c r="S344" s="14"/>
      <c r="T344" s="14"/>
      <c r="U344" s="14">
        <f t="shared" si="143"/>
        <v>226646.40000000002</v>
      </c>
      <c r="V344" s="14"/>
      <c r="W344" s="14">
        <f t="shared" si="136"/>
        <v>3126646.4</v>
      </c>
      <c r="X344" s="18" t="s">
        <v>588</v>
      </c>
      <c r="Y344" s="45">
        <v>0</v>
      </c>
      <c r="Z344" s="45">
        <v>0</v>
      </c>
      <c r="AA344" s="45">
        <v>0</v>
      </c>
      <c r="AB344" s="17">
        <f t="shared" si="137"/>
        <v>3126646.4</v>
      </c>
    </row>
    <row r="345" spans="1:28" s="11" customFormat="1" ht="93.75" customHeight="1" x14ac:dyDescent="0.25">
      <c r="A345" s="15" t="str">
        <f>IF(OR(C345=0,C345=""),"",COUNTA($C$18:C345))</f>
        <v/>
      </c>
      <c r="B345" s="23"/>
      <c r="C345" s="43"/>
      <c r="D345" s="69">
        <f>SUM(D74:D344)</f>
        <v>1992613.4500000007</v>
      </c>
      <c r="E345" s="69">
        <f>SUM(E74:E344)</f>
        <v>1452000.5299999998</v>
      </c>
      <c r="F345" s="69">
        <f>SUM(F74:F344)</f>
        <v>77512.700000000012</v>
      </c>
      <c r="G345" s="13"/>
      <c r="H345" s="13"/>
      <c r="I345" s="13"/>
      <c r="J345" s="13"/>
      <c r="K345" s="14"/>
      <c r="L345" s="14"/>
      <c r="M345" s="14"/>
      <c r="N345" s="16"/>
      <c r="O345" s="14"/>
      <c r="P345" s="14"/>
      <c r="Q345" s="14"/>
      <c r="R345" s="14"/>
      <c r="S345" s="14"/>
      <c r="T345" s="14"/>
      <c r="U345" s="14"/>
      <c r="V345" s="14"/>
      <c r="W345" s="69">
        <f>SUM(W74:W344)</f>
        <v>2716737733.0192614</v>
      </c>
      <c r="X345" s="69"/>
      <c r="Y345" s="69"/>
      <c r="Z345" s="69"/>
      <c r="AA345" s="69">
        <f>SUM(AA74:AA344)</f>
        <v>0</v>
      </c>
      <c r="AB345" s="69">
        <f>SUM(AB74:AB344)</f>
        <v>2716737733.0192614</v>
      </c>
    </row>
    <row r="346" spans="1:28" s="11" customFormat="1" ht="93.75" customHeight="1" x14ac:dyDescent="0.25">
      <c r="A346" s="15" t="str">
        <f>IF(OR(C346=0,C346=""),"",COUNTA($C$18:C346))</f>
        <v/>
      </c>
      <c r="B346" s="25" t="s">
        <v>175</v>
      </c>
      <c r="C346" s="43"/>
      <c r="D346" s="37"/>
      <c r="E346" s="37"/>
      <c r="F346" s="14"/>
      <c r="G346" s="13"/>
      <c r="H346" s="13"/>
      <c r="I346" s="13"/>
      <c r="J346" s="13"/>
      <c r="K346" s="14"/>
      <c r="L346" s="14"/>
      <c r="M346" s="14"/>
      <c r="N346" s="16"/>
      <c r="O346" s="14"/>
      <c r="P346" s="14"/>
      <c r="Q346" s="14"/>
      <c r="R346" s="14"/>
      <c r="S346" s="14"/>
      <c r="T346" s="14"/>
      <c r="U346" s="14"/>
      <c r="V346" s="14"/>
      <c r="W346" s="17"/>
      <c r="X346" s="17"/>
      <c r="Y346" s="17"/>
      <c r="Z346" s="17"/>
      <c r="AA346" s="17"/>
      <c r="AB346" s="17"/>
    </row>
    <row r="347" spans="1:28" s="11" customFormat="1" ht="93.75" customHeight="1" x14ac:dyDescent="0.25">
      <c r="A347" s="15">
        <f>IF(OR(C347=0,C347=""),"",COUNTA($C$18:C347))</f>
        <v>319</v>
      </c>
      <c r="B347" s="23" t="s">
        <v>196</v>
      </c>
      <c r="C347" s="34">
        <v>1917</v>
      </c>
      <c r="D347" s="14">
        <v>380</v>
      </c>
      <c r="E347" s="14">
        <v>330</v>
      </c>
      <c r="F347" s="14">
        <v>50</v>
      </c>
      <c r="G347" s="13" t="s">
        <v>1107</v>
      </c>
      <c r="H347" s="13"/>
      <c r="I347" s="13"/>
      <c r="J347" s="13"/>
      <c r="K347" s="14">
        <f t="shared" ref="K347:K348" si="144">558*D347</f>
        <v>212040</v>
      </c>
      <c r="L347" s="14">
        <f>2469*D347</f>
        <v>938220</v>
      </c>
      <c r="M347" s="14">
        <f t="shared" ref="M347:M348" si="145">430*D347</f>
        <v>163400</v>
      </c>
      <c r="N347" s="14">
        <f t="shared" ref="N347:N348" si="146">511*D347</f>
        <v>194180</v>
      </c>
      <c r="O347" s="14">
        <f t="shared" ref="O347:O348" si="147">375*D347</f>
        <v>142500</v>
      </c>
      <c r="P347" s="14"/>
      <c r="Q347" s="14">
        <f t="shared" ref="Q347:Q350" si="148">3961*D347</f>
        <v>1505180</v>
      </c>
      <c r="R347" s="14"/>
      <c r="S347" s="14">
        <f t="shared" ref="S347:S348" si="149">3011*D347</f>
        <v>1144180</v>
      </c>
      <c r="T347" s="14">
        <f t="shared" ref="T347:T348" si="150">116*D347</f>
        <v>44080</v>
      </c>
      <c r="U347" s="14">
        <f t="shared" ref="U347:U348" si="151">34*D347</f>
        <v>12920</v>
      </c>
      <c r="V347" s="14">
        <f t="shared" ref="V347:V348" si="152">(K347+L347+M347+N347+O347+P347+Q347+R347+S347+T347)*0.0214</f>
        <v>92956.891999999993</v>
      </c>
      <c r="W347" s="14">
        <f t="shared" ref="W347:W350" si="153">K347+L347+M347+N347+O347+P347+Q347+R347+S347+T347+U347+V347</f>
        <v>4449656.892</v>
      </c>
      <c r="X347" s="18" t="s">
        <v>588</v>
      </c>
      <c r="Y347" s="45">
        <v>0</v>
      </c>
      <c r="Z347" s="45">
        <v>0</v>
      </c>
      <c r="AA347" s="45">
        <v>0</v>
      </c>
      <c r="AB347" s="17">
        <f t="shared" ref="AB347:AB350" si="154">W347-(Y347+Z347+AA347)</f>
        <v>4449656.892</v>
      </c>
    </row>
    <row r="348" spans="1:28" s="10" customFormat="1" ht="93.75" customHeight="1" x14ac:dyDescent="0.25">
      <c r="A348" s="15">
        <f>IF(OR(C348=0,C348=""),"",COUNTA($C$18:C348))</f>
        <v>320</v>
      </c>
      <c r="B348" s="23" t="s">
        <v>197</v>
      </c>
      <c r="C348" s="34">
        <v>1917</v>
      </c>
      <c r="D348" s="14">
        <v>450.9</v>
      </c>
      <c r="E348" s="14">
        <v>250.9</v>
      </c>
      <c r="F348" s="14">
        <v>59.1</v>
      </c>
      <c r="G348" s="13" t="s">
        <v>1106</v>
      </c>
      <c r="H348" s="13"/>
      <c r="I348" s="13"/>
      <c r="J348" s="13"/>
      <c r="K348" s="14">
        <f t="shared" si="144"/>
        <v>251602.19999999998</v>
      </c>
      <c r="L348" s="14"/>
      <c r="M348" s="14">
        <f t="shared" si="145"/>
        <v>193887</v>
      </c>
      <c r="N348" s="14">
        <f t="shared" si="146"/>
        <v>230409.9</v>
      </c>
      <c r="O348" s="14">
        <f t="shared" si="147"/>
        <v>169087.5</v>
      </c>
      <c r="P348" s="14"/>
      <c r="Q348" s="14">
        <f t="shared" si="148"/>
        <v>1786014.9</v>
      </c>
      <c r="R348" s="14"/>
      <c r="S348" s="14">
        <f t="shared" si="149"/>
        <v>1357659.9</v>
      </c>
      <c r="T348" s="14">
        <f t="shared" si="150"/>
        <v>52304.399999999994</v>
      </c>
      <c r="U348" s="14">
        <f t="shared" si="151"/>
        <v>15330.599999999999</v>
      </c>
      <c r="V348" s="14">
        <f t="shared" si="152"/>
        <v>86476.668119999988</v>
      </c>
      <c r="W348" s="14">
        <f t="shared" si="153"/>
        <v>4142773.06812</v>
      </c>
      <c r="X348" s="18" t="s">
        <v>588</v>
      </c>
      <c r="Y348" s="45">
        <v>0</v>
      </c>
      <c r="Z348" s="45">
        <v>0</v>
      </c>
      <c r="AA348" s="45">
        <v>0</v>
      </c>
      <c r="AB348" s="17">
        <f t="shared" si="154"/>
        <v>4142773.06812</v>
      </c>
    </row>
    <row r="349" spans="1:28" s="10" customFormat="1" ht="93.75" customHeight="1" x14ac:dyDescent="0.25">
      <c r="A349" s="15">
        <f>IF(OR(C349=0,C349=""),"",COUNTA($C$18:C349))</f>
        <v>321</v>
      </c>
      <c r="B349" s="23" t="s">
        <v>236</v>
      </c>
      <c r="C349" s="65">
        <v>1960</v>
      </c>
      <c r="D349" s="14">
        <v>706.9</v>
      </c>
      <c r="E349" s="14">
        <v>634.9</v>
      </c>
      <c r="F349" s="14">
        <v>0</v>
      </c>
      <c r="G349" s="13" t="s">
        <v>1106</v>
      </c>
      <c r="H349" s="13"/>
      <c r="I349" s="13"/>
      <c r="J349" s="13"/>
      <c r="K349" s="14"/>
      <c r="L349" s="14"/>
      <c r="M349" s="19"/>
      <c r="N349" s="20"/>
      <c r="O349" s="14"/>
      <c r="P349" s="14"/>
      <c r="Q349" s="14">
        <f t="shared" si="148"/>
        <v>2800030.9</v>
      </c>
      <c r="R349" s="19"/>
      <c r="S349" s="14"/>
      <c r="T349" s="19"/>
      <c r="U349" s="19"/>
      <c r="V349" s="13"/>
      <c r="W349" s="14">
        <f t="shared" si="153"/>
        <v>2800030.9</v>
      </c>
      <c r="X349" s="18" t="s">
        <v>588</v>
      </c>
      <c r="Y349" s="45">
        <v>0</v>
      </c>
      <c r="Z349" s="45">
        <v>0</v>
      </c>
      <c r="AA349" s="45">
        <v>0</v>
      </c>
      <c r="AB349" s="17">
        <f t="shared" si="154"/>
        <v>2800030.9</v>
      </c>
    </row>
    <row r="350" spans="1:28" s="10" customFormat="1" ht="93.75" customHeight="1" x14ac:dyDescent="0.25">
      <c r="A350" s="15">
        <f>IF(OR(C350=0,C350=""),"",COUNTA($C$18:C350))</f>
        <v>322</v>
      </c>
      <c r="B350" s="23" t="s">
        <v>244</v>
      </c>
      <c r="C350" s="65">
        <v>1962</v>
      </c>
      <c r="D350" s="14">
        <v>707.2</v>
      </c>
      <c r="E350" s="14">
        <v>635.70000000000005</v>
      </c>
      <c r="F350" s="14">
        <v>0</v>
      </c>
      <c r="G350" s="13" t="s">
        <v>1106</v>
      </c>
      <c r="H350" s="13"/>
      <c r="I350" s="13"/>
      <c r="J350" s="13"/>
      <c r="K350" s="14"/>
      <c r="L350" s="14"/>
      <c r="M350" s="14"/>
      <c r="N350" s="14"/>
      <c r="O350" s="14"/>
      <c r="P350" s="14"/>
      <c r="Q350" s="14">
        <f t="shared" si="148"/>
        <v>2801219.2</v>
      </c>
      <c r="R350" s="19"/>
      <c r="S350" s="14"/>
      <c r="T350" s="14"/>
      <c r="U350" s="19"/>
      <c r="V350" s="13"/>
      <c r="W350" s="14">
        <f t="shared" si="153"/>
        <v>2801219.2</v>
      </c>
      <c r="X350" s="18" t="s">
        <v>588</v>
      </c>
      <c r="Y350" s="45">
        <v>0</v>
      </c>
      <c r="Z350" s="45">
        <v>0</v>
      </c>
      <c r="AA350" s="45">
        <v>0</v>
      </c>
      <c r="AB350" s="17">
        <f t="shared" si="154"/>
        <v>2801219.2</v>
      </c>
    </row>
    <row r="351" spans="1:28" s="10" customFormat="1" ht="93.75" customHeight="1" x14ac:dyDescent="0.25">
      <c r="A351" s="15" t="str">
        <f>IF(OR(C351=0,C351=""),"",COUNTA($C$18:C351))</f>
        <v/>
      </c>
      <c r="B351" s="23"/>
      <c r="C351" s="65"/>
      <c r="D351" s="22">
        <f>SUM(D347:D350)</f>
        <v>2245</v>
      </c>
      <c r="E351" s="22">
        <f>SUM(E347:E350)</f>
        <v>1851.5</v>
      </c>
      <c r="F351" s="22">
        <f>SUM(F347:F350)</f>
        <v>109.1</v>
      </c>
      <c r="G351" s="13"/>
      <c r="H351" s="13"/>
      <c r="I351" s="13"/>
      <c r="J351" s="13"/>
      <c r="K351" s="14"/>
      <c r="L351" s="14"/>
      <c r="M351" s="14"/>
      <c r="N351" s="16"/>
      <c r="O351" s="14"/>
      <c r="P351" s="14"/>
      <c r="Q351" s="14"/>
      <c r="R351" s="19"/>
      <c r="S351" s="14"/>
      <c r="T351" s="14"/>
      <c r="U351" s="19"/>
      <c r="V351" s="13"/>
      <c r="W351" s="22">
        <f>SUM(W347:W350)</f>
        <v>14193680.060120001</v>
      </c>
      <c r="X351" s="22"/>
      <c r="Y351" s="22"/>
      <c r="Z351" s="22"/>
      <c r="AA351" s="22">
        <f t="shared" ref="AA351:AB351" si="155">SUM(AA347:AA350)</f>
        <v>0</v>
      </c>
      <c r="AB351" s="22">
        <f t="shared" si="155"/>
        <v>14193680.060120001</v>
      </c>
    </row>
    <row r="352" spans="1:28" s="10" customFormat="1" ht="93.75" customHeight="1" x14ac:dyDescent="0.25">
      <c r="A352" s="15" t="str">
        <f>IF(OR(C352=0,C352=""),"",COUNTA($C$18:C352))</f>
        <v/>
      </c>
      <c r="B352" s="25" t="s">
        <v>1059</v>
      </c>
      <c r="C352" s="65"/>
      <c r="D352" s="14"/>
      <c r="E352" s="14"/>
      <c r="F352" s="14"/>
      <c r="G352" s="13"/>
      <c r="H352" s="13"/>
      <c r="I352" s="13"/>
      <c r="J352" s="13"/>
      <c r="K352" s="14"/>
      <c r="L352" s="14"/>
      <c r="M352" s="14"/>
      <c r="N352" s="16"/>
      <c r="O352" s="14"/>
      <c r="P352" s="14"/>
      <c r="Q352" s="14"/>
      <c r="R352" s="19"/>
      <c r="S352" s="14"/>
      <c r="T352" s="14"/>
      <c r="U352" s="19"/>
      <c r="V352" s="13"/>
      <c r="W352" s="17"/>
      <c r="X352" s="17"/>
      <c r="Y352" s="17"/>
      <c r="Z352" s="17"/>
      <c r="AA352" s="17"/>
      <c r="AB352" s="17"/>
    </row>
    <row r="353" spans="1:28" s="10" customFormat="1" ht="93.75" customHeight="1" x14ac:dyDescent="0.25">
      <c r="A353" s="15">
        <f>IF(OR(C353=0,C353=""),"",COUNTA($C$18:C353))</f>
        <v>323</v>
      </c>
      <c r="B353" s="23" t="s">
        <v>261</v>
      </c>
      <c r="C353" s="34">
        <v>1974</v>
      </c>
      <c r="D353" s="14">
        <v>2996.5</v>
      </c>
      <c r="E353" s="14">
        <v>2211.1</v>
      </c>
      <c r="F353" s="14">
        <v>0</v>
      </c>
      <c r="G353" s="13" t="s">
        <v>1114</v>
      </c>
      <c r="H353" s="13">
        <v>1</v>
      </c>
      <c r="I353" s="13"/>
      <c r="J353" s="13"/>
      <c r="K353" s="14"/>
      <c r="L353" s="14"/>
      <c r="M353" s="14"/>
      <c r="N353" s="16"/>
      <c r="O353" s="14"/>
      <c r="P353" s="14">
        <f t="shared" ref="P353:P383" si="156">2900000*H353</f>
        <v>2900000</v>
      </c>
      <c r="Q353" s="14"/>
      <c r="R353" s="14"/>
      <c r="S353" s="14"/>
      <c r="T353" s="14"/>
      <c r="U353" s="14">
        <f t="shared" ref="U353:U383" si="157">48*D353</f>
        <v>143832</v>
      </c>
      <c r="V353" s="14"/>
      <c r="W353" s="14">
        <f t="shared" ref="W353:W416" si="158">K353+L353+M353+N353+O353+P353+Q353+R353+S353+T353+U353+V353</f>
        <v>3043832</v>
      </c>
      <c r="X353" s="18" t="s">
        <v>588</v>
      </c>
      <c r="Y353" s="45">
        <v>0</v>
      </c>
      <c r="Z353" s="45">
        <v>0</v>
      </c>
      <c r="AA353" s="45">
        <v>0</v>
      </c>
      <c r="AB353" s="17">
        <f t="shared" ref="AB353:AB416" si="159">W353-(Y353+Z353+AA353)</f>
        <v>3043832</v>
      </c>
    </row>
    <row r="354" spans="1:28" s="10" customFormat="1" ht="93.75" customHeight="1" x14ac:dyDescent="0.25">
      <c r="A354" s="15">
        <f>IF(OR(C354=0,C354=""),"",COUNTA($C$18:C354))</f>
        <v>324</v>
      </c>
      <c r="B354" s="23" t="s">
        <v>267</v>
      </c>
      <c r="C354" s="34">
        <v>1975</v>
      </c>
      <c r="D354" s="14">
        <v>11462</v>
      </c>
      <c r="E354" s="14">
        <v>7076</v>
      </c>
      <c r="F354" s="14">
        <v>0</v>
      </c>
      <c r="G354" s="13" t="s">
        <v>1114</v>
      </c>
      <c r="H354" s="13">
        <v>6</v>
      </c>
      <c r="I354" s="13"/>
      <c r="J354" s="13"/>
      <c r="K354" s="14"/>
      <c r="L354" s="14"/>
      <c r="M354" s="14"/>
      <c r="N354" s="16"/>
      <c r="O354" s="14"/>
      <c r="P354" s="14">
        <f t="shared" si="156"/>
        <v>17400000</v>
      </c>
      <c r="Q354" s="14"/>
      <c r="R354" s="14"/>
      <c r="S354" s="14"/>
      <c r="T354" s="14"/>
      <c r="U354" s="14">
        <f t="shared" si="157"/>
        <v>550176</v>
      </c>
      <c r="V354" s="13"/>
      <c r="W354" s="14">
        <f t="shared" si="158"/>
        <v>17950176</v>
      </c>
      <c r="X354" s="18" t="s">
        <v>588</v>
      </c>
      <c r="Y354" s="45">
        <v>0</v>
      </c>
      <c r="Z354" s="45">
        <v>0</v>
      </c>
      <c r="AA354" s="45">
        <v>0</v>
      </c>
      <c r="AB354" s="17">
        <f t="shared" si="159"/>
        <v>17950176</v>
      </c>
    </row>
    <row r="355" spans="1:28" s="10" customFormat="1" ht="93.75" customHeight="1" x14ac:dyDescent="0.25">
      <c r="A355" s="15">
        <f>IF(OR(C355=0,C355=""),"",COUNTA($C$18:C355))</f>
        <v>325</v>
      </c>
      <c r="B355" s="23" t="s">
        <v>268</v>
      </c>
      <c r="C355" s="34">
        <v>1975</v>
      </c>
      <c r="D355" s="14">
        <v>3007.1</v>
      </c>
      <c r="E355" s="14">
        <v>2222.1</v>
      </c>
      <c r="F355" s="14">
        <v>0</v>
      </c>
      <c r="G355" s="13" t="s">
        <v>1114</v>
      </c>
      <c r="H355" s="13">
        <v>1</v>
      </c>
      <c r="I355" s="13"/>
      <c r="J355" s="13"/>
      <c r="K355" s="14"/>
      <c r="L355" s="14"/>
      <c r="M355" s="14"/>
      <c r="N355" s="16"/>
      <c r="O355" s="14"/>
      <c r="P355" s="14">
        <f t="shared" si="156"/>
        <v>2900000</v>
      </c>
      <c r="Q355" s="14"/>
      <c r="R355" s="14"/>
      <c r="S355" s="14"/>
      <c r="T355" s="14"/>
      <c r="U355" s="14">
        <f t="shared" si="157"/>
        <v>144340.79999999999</v>
      </c>
      <c r="V355" s="13"/>
      <c r="W355" s="14">
        <f t="shared" si="158"/>
        <v>3044340.8</v>
      </c>
      <c r="X355" s="18" t="s">
        <v>588</v>
      </c>
      <c r="Y355" s="45">
        <v>0</v>
      </c>
      <c r="Z355" s="45">
        <v>0</v>
      </c>
      <c r="AA355" s="45">
        <v>0</v>
      </c>
      <c r="AB355" s="17">
        <f t="shared" si="159"/>
        <v>3044340.8</v>
      </c>
    </row>
    <row r="356" spans="1:28" s="11" customFormat="1" ht="93.75" customHeight="1" x14ac:dyDescent="0.25">
      <c r="A356" s="15">
        <f>IF(OR(C356=0,C356=""),"",COUNTA($C$18:C356))</f>
        <v>326</v>
      </c>
      <c r="B356" s="23" t="s">
        <v>269</v>
      </c>
      <c r="C356" s="34">
        <v>1975</v>
      </c>
      <c r="D356" s="14">
        <v>3042.9</v>
      </c>
      <c r="E356" s="14">
        <v>2251.3000000000002</v>
      </c>
      <c r="F356" s="14">
        <v>0</v>
      </c>
      <c r="G356" s="13" t="s">
        <v>1114</v>
      </c>
      <c r="H356" s="13">
        <v>1</v>
      </c>
      <c r="I356" s="13"/>
      <c r="J356" s="13"/>
      <c r="K356" s="14"/>
      <c r="L356" s="14"/>
      <c r="M356" s="14"/>
      <c r="N356" s="16"/>
      <c r="O356" s="14"/>
      <c r="P356" s="14">
        <f t="shared" si="156"/>
        <v>2900000</v>
      </c>
      <c r="Q356" s="14"/>
      <c r="R356" s="14"/>
      <c r="S356" s="14"/>
      <c r="T356" s="14"/>
      <c r="U356" s="14">
        <f t="shared" si="157"/>
        <v>146059.20000000001</v>
      </c>
      <c r="V356" s="13"/>
      <c r="W356" s="14">
        <f t="shared" si="158"/>
        <v>3046059.2</v>
      </c>
      <c r="X356" s="18" t="s">
        <v>588</v>
      </c>
      <c r="Y356" s="45">
        <v>0</v>
      </c>
      <c r="Z356" s="45">
        <v>0</v>
      </c>
      <c r="AA356" s="45">
        <v>0</v>
      </c>
      <c r="AB356" s="17">
        <f t="shared" si="159"/>
        <v>3046059.2</v>
      </c>
    </row>
    <row r="357" spans="1:28" s="11" customFormat="1" ht="93.75" customHeight="1" x14ac:dyDescent="0.25">
      <c r="A357" s="15">
        <f>IF(OR(C357=0,C357=""),"",COUNTA($C$18:C357))</f>
        <v>327</v>
      </c>
      <c r="B357" s="23" t="s">
        <v>279</v>
      </c>
      <c r="C357" s="34">
        <v>1976</v>
      </c>
      <c r="D357" s="14">
        <v>15059.6</v>
      </c>
      <c r="E357" s="14">
        <v>10764</v>
      </c>
      <c r="F357" s="14">
        <v>137.6</v>
      </c>
      <c r="G357" s="13" t="s">
        <v>1114</v>
      </c>
      <c r="H357" s="13">
        <v>5</v>
      </c>
      <c r="I357" s="13"/>
      <c r="J357" s="13"/>
      <c r="K357" s="14"/>
      <c r="L357" s="14"/>
      <c r="M357" s="14"/>
      <c r="N357" s="16"/>
      <c r="O357" s="14"/>
      <c r="P357" s="14">
        <f t="shared" si="156"/>
        <v>14500000</v>
      </c>
      <c r="Q357" s="14"/>
      <c r="R357" s="14"/>
      <c r="S357" s="14"/>
      <c r="T357" s="14"/>
      <c r="U357" s="14">
        <f t="shared" si="157"/>
        <v>722860.8</v>
      </c>
      <c r="V357" s="13"/>
      <c r="W357" s="14">
        <f t="shared" si="158"/>
        <v>15222860.800000001</v>
      </c>
      <c r="X357" s="18" t="s">
        <v>588</v>
      </c>
      <c r="Y357" s="45">
        <v>0</v>
      </c>
      <c r="Z357" s="45">
        <v>0</v>
      </c>
      <c r="AA357" s="45">
        <v>0</v>
      </c>
      <c r="AB357" s="17">
        <f t="shared" si="159"/>
        <v>15222860.800000001</v>
      </c>
    </row>
    <row r="358" spans="1:28" s="11" customFormat="1" ht="93.75" customHeight="1" x14ac:dyDescent="0.25">
      <c r="A358" s="15">
        <f>IF(OR(C358=0,C358=""),"",COUNTA($C$18:C358))</f>
        <v>328</v>
      </c>
      <c r="B358" s="23" t="s">
        <v>280</v>
      </c>
      <c r="C358" s="34">
        <v>1976</v>
      </c>
      <c r="D358" s="14">
        <v>9517.7000000000007</v>
      </c>
      <c r="E358" s="14">
        <v>7611.7</v>
      </c>
      <c r="F358" s="14">
        <v>0</v>
      </c>
      <c r="G358" s="13" t="s">
        <v>1114</v>
      </c>
      <c r="H358" s="13">
        <v>4</v>
      </c>
      <c r="I358" s="13"/>
      <c r="J358" s="13"/>
      <c r="K358" s="14"/>
      <c r="L358" s="14"/>
      <c r="M358" s="14"/>
      <c r="N358" s="16"/>
      <c r="O358" s="14"/>
      <c r="P358" s="14">
        <f t="shared" si="156"/>
        <v>11600000</v>
      </c>
      <c r="Q358" s="14"/>
      <c r="R358" s="14"/>
      <c r="S358" s="14"/>
      <c r="T358" s="14"/>
      <c r="U358" s="14">
        <f t="shared" si="157"/>
        <v>456849.60000000003</v>
      </c>
      <c r="V358" s="13"/>
      <c r="W358" s="14">
        <f t="shared" si="158"/>
        <v>12056849.6</v>
      </c>
      <c r="X358" s="18" t="s">
        <v>588</v>
      </c>
      <c r="Y358" s="45">
        <v>0</v>
      </c>
      <c r="Z358" s="45">
        <v>0</v>
      </c>
      <c r="AA358" s="45">
        <v>0</v>
      </c>
      <c r="AB358" s="17">
        <f t="shared" si="159"/>
        <v>12056849.6</v>
      </c>
    </row>
    <row r="359" spans="1:28" s="10" customFormat="1" ht="93.75" customHeight="1" x14ac:dyDescent="0.25">
      <c r="A359" s="15">
        <f>IF(OR(C359=0,C359=""),"",COUNTA($C$18:C359))</f>
        <v>329</v>
      </c>
      <c r="B359" s="23" t="s">
        <v>281</v>
      </c>
      <c r="C359" s="23">
        <v>1976</v>
      </c>
      <c r="D359" s="14">
        <v>9000</v>
      </c>
      <c r="E359" s="14">
        <v>6681.28</v>
      </c>
      <c r="F359" s="14">
        <v>0</v>
      </c>
      <c r="G359" s="13" t="s">
        <v>1114</v>
      </c>
      <c r="H359" s="13">
        <v>3</v>
      </c>
      <c r="I359" s="13"/>
      <c r="J359" s="13"/>
      <c r="K359" s="14"/>
      <c r="L359" s="14"/>
      <c r="M359" s="14"/>
      <c r="N359" s="16"/>
      <c r="O359" s="14"/>
      <c r="P359" s="14">
        <f t="shared" si="156"/>
        <v>8700000</v>
      </c>
      <c r="Q359" s="14"/>
      <c r="R359" s="14"/>
      <c r="S359" s="14"/>
      <c r="T359" s="14"/>
      <c r="U359" s="14">
        <f t="shared" si="157"/>
        <v>432000</v>
      </c>
      <c r="V359" s="13"/>
      <c r="W359" s="14">
        <f t="shared" si="158"/>
        <v>9132000</v>
      </c>
      <c r="X359" s="18" t="s">
        <v>588</v>
      </c>
      <c r="Y359" s="45">
        <v>0</v>
      </c>
      <c r="Z359" s="45">
        <v>0</v>
      </c>
      <c r="AA359" s="45">
        <v>0</v>
      </c>
      <c r="AB359" s="17">
        <f t="shared" si="159"/>
        <v>9132000</v>
      </c>
    </row>
    <row r="360" spans="1:28" s="10" customFormat="1" ht="93.75" customHeight="1" x14ac:dyDescent="0.25">
      <c r="A360" s="15">
        <f>IF(OR(C360=0,C360=""),"",COUNTA($C$18:C360))</f>
        <v>330</v>
      </c>
      <c r="B360" s="23" t="s">
        <v>294</v>
      </c>
      <c r="C360" s="23">
        <v>1977</v>
      </c>
      <c r="D360" s="14">
        <v>9456.7000000000007</v>
      </c>
      <c r="E360" s="14">
        <v>7555.1</v>
      </c>
      <c r="F360" s="14">
        <v>0</v>
      </c>
      <c r="G360" s="13" t="s">
        <v>1114</v>
      </c>
      <c r="H360" s="13">
        <v>4</v>
      </c>
      <c r="I360" s="13"/>
      <c r="J360" s="13"/>
      <c r="K360" s="14"/>
      <c r="L360" s="14"/>
      <c r="M360" s="14"/>
      <c r="N360" s="16"/>
      <c r="O360" s="14"/>
      <c r="P360" s="14">
        <f t="shared" si="156"/>
        <v>11600000</v>
      </c>
      <c r="Q360" s="14"/>
      <c r="R360" s="14"/>
      <c r="S360" s="14"/>
      <c r="T360" s="14"/>
      <c r="U360" s="14">
        <f t="shared" si="157"/>
        <v>453921.60000000003</v>
      </c>
      <c r="V360" s="13"/>
      <c r="W360" s="14">
        <f t="shared" si="158"/>
        <v>12053921.6</v>
      </c>
      <c r="X360" s="18" t="s">
        <v>588</v>
      </c>
      <c r="Y360" s="45">
        <v>0</v>
      </c>
      <c r="Z360" s="45">
        <v>0</v>
      </c>
      <c r="AA360" s="45">
        <v>0</v>
      </c>
      <c r="AB360" s="17">
        <f t="shared" si="159"/>
        <v>12053921.6</v>
      </c>
    </row>
    <row r="361" spans="1:28" s="10" customFormat="1" ht="93.75" customHeight="1" x14ac:dyDescent="0.25">
      <c r="A361" s="15">
        <f>IF(OR(C361=0,C361=""),"",COUNTA($C$18:C361))</f>
        <v>331</v>
      </c>
      <c r="B361" s="23" t="s">
        <v>295</v>
      </c>
      <c r="C361" s="34">
        <v>1977</v>
      </c>
      <c r="D361" s="14">
        <v>9052.6</v>
      </c>
      <c r="E361" s="14">
        <v>6697.6</v>
      </c>
      <c r="F361" s="14">
        <v>0</v>
      </c>
      <c r="G361" s="13" t="s">
        <v>1114</v>
      </c>
      <c r="H361" s="13">
        <v>3</v>
      </c>
      <c r="I361" s="13"/>
      <c r="J361" s="13"/>
      <c r="K361" s="14"/>
      <c r="L361" s="14"/>
      <c r="M361" s="19"/>
      <c r="N361" s="16"/>
      <c r="O361" s="14"/>
      <c r="P361" s="14">
        <f t="shared" si="156"/>
        <v>8700000</v>
      </c>
      <c r="Q361" s="14"/>
      <c r="R361" s="14"/>
      <c r="S361" s="14"/>
      <c r="T361" s="14"/>
      <c r="U361" s="14">
        <f t="shared" si="157"/>
        <v>434524.80000000005</v>
      </c>
      <c r="V361" s="14"/>
      <c r="W361" s="14">
        <f t="shared" si="158"/>
        <v>9134524.8000000007</v>
      </c>
      <c r="X361" s="18" t="s">
        <v>588</v>
      </c>
      <c r="Y361" s="45">
        <v>0</v>
      </c>
      <c r="Z361" s="45">
        <v>0</v>
      </c>
      <c r="AA361" s="45">
        <v>0</v>
      </c>
      <c r="AB361" s="17">
        <f t="shared" si="159"/>
        <v>9134524.8000000007</v>
      </c>
    </row>
    <row r="362" spans="1:28" s="10" customFormat="1" ht="93.75" customHeight="1" x14ac:dyDescent="0.25">
      <c r="A362" s="15">
        <f>IF(OR(C362=0,C362=""),"",COUNTA($C$18:C362))</f>
        <v>332</v>
      </c>
      <c r="B362" s="23" t="s">
        <v>296</v>
      </c>
      <c r="C362" s="34">
        <v>1977</v>
      </c>
      <c r="D362" s="14">
        <v>9130</v>
      </c>
      <c r="E362" s="14">
        <v>5509</v>
      </c>
      <c r="F362" s="14">
        <v>0</v>
      </c>
      <c r="G362" s="13" t="s">
        <v>1114</v>
      </c>
      <c r="H362" s="13">
        <v>5</v>
      </c>
      <c r="I362" s="13"/>
      <c r="J362" s="13"/>
      <c r="K362" s="14"/>
      <c r="L362" s="14"/>
      <c r="M362" s="19"/>
      <c r="N362" s="16"/>
      <c r="O362" s="14"/>
      <c r="P362" s="14">
        <f t="shared" si="156"/>
        <v>14500000</v>
      </c>
      <c r="Q362" s="14"/>
      <c r="R362" s="14"/>
      <c r="S362" s="14"/>
      <c r="T362" s="14"/>
      <c r="U362" s="14">
        <f t="shared" si="157"/>
        <v>438240</v>
      </c>
      <c r="V362" s="14"/>
      <c r="W362" s="14">
        <f t="shared" si="158"/>
        <v>14938240</v>
      </c>
      <c r="X362" s="18" t="s">
        <v>588</v>
      </c>
      <c r="Y362" s="45">
        <v>0</v>
      </c>
      <c r="Z362" s="45">
        <v>0</v>
      </c>
      <c r="AA362" s="45">
        <v>0</v>
      </c>
      <c r="AB362" s="17">
        <f t="shared" si="159"/>
        <v>14938240</v>
      </c>
    </row>
    <row r="363" spans="1:28" s="10" customFormat="1" ht="93.75" customHeight="1" x14ac:dyDescent="0.25">
      <c r="A363" s="15">
        <f>IF(OR(C363=0,C363=""),"",COUNTA($C$18:C363))</f>
        <v>333</v>
      </c>
      <c r="B363" s="23" t="s">
        <v>305</v>
      </c>
      <c r="C363" s="34">
        <v>1978</v>
      </c>
      <c r="D363" s="14">
        <v>15112</v>
      </c>
      <c r="E363" s="14">
        <v>10938.2</v>
      </c>
      <c r="F363" s="14">
        <v>43.7</v>
      </c>
      <c r="G363" s="13" t="s">
        <v>1114</v>
      </c>
      <c r="H363" s="13">
        <v>6</v>
      </c>
      <c r="I363" s="13"/>
      <c r="J363" s="13"/>
      <c r="K363" s="14"/>
      <c r="L363" s="14"/>
      <c r="M363" s="19"/>
      <c r="N363" s="16"/>
      <c r="O363" s="14"/>
      <c r="P363" s="14">
        <f t="shared" si="156"/>
        <v>17400000</v>
      </c>
      <c r="Q363" s="14"/>
      <c r="R363" s="14"/>
      <c r="S363" s="14"/>
      <c r="T363" s="14"/>
      <c r="U363" s="14">
        <f t="shared" si="157"/>
        <v>725376</v>
      </c>
      <c r="V363" s="14"/>
      <c r="W363" s="14">
        <f t="shared" si="158"/>
        <v>18125376</v>
      </c>
      <c r="X363" s="18" t="s">
        <v>588</v>
      </c>
      <c r="Y363" s="45">
        <v>0</v>
      </c>
      <c r="Z363" s="45">
        <v>0</v>
      </c>
      <c r="AA363" s="45">
        <v>0</v>
      </c>
      <c r="AB363" s="17">
        <f t="shared" si="159"/>
        <v>18125376</v>
      </c>
    </row>
    <row r="364" spans="1:28" s="10" customFormat="1" ht="93.75" customHeight="1" x14ac:dyDescent="0.25">
      <c r="A364" s="15">
        <f>IF(OR(C364=0,C364=""),"",COUNTA($C$18:C364))</f>
        <v>334</v>
      </c>
      <c r="B364" s="23" t="s">
        <v>306</v>
      </c>
      <c r="C364" s="23">
        <v>1978</v>
      </c>
      <c r="D364" s="14">
        <v>12385.4</v>
      </c>
      <c r="E364" s="14">
        <v>9132.4</v>
      </c>
      <c r="F364" s="14">
        <v>0</v>
      </c>
      <c r="G364" s="13" t="s">
        <v>1114</v>
      </c>
      <c r="H364" s="13">
        <v>5</v>
      </c>
      <c r="I364" s="13"/>
      <c r="J364" s="13"/>
      <c r="K364" s="14"/>
      <c r="L364" s="14"/>
      <c r="M364" s="19"/>
      <c r="N364" s="16"/>
      <c r="O364" s="14"/>
      <c r="P364" s="14">
        <f t="shared" si="156"/>
        <v>14500000</v>
      </c>
      <c r="Q364" s="14"/>
      <c r="R364" s="14"/>
      <c r="S364" s="14"/>
      <c r="T364" s="14"/>
      <c r="U364" s="14">
        <f t="shared" si="157"/>
        <v>594499.19999999995</v>
      </c>
      <c r="V364" s="14"/>
      <c r="W364" s="14">
        <f t="shared" si="158"/>
        <v>15094499.199999999</v>
      </c>
      <c r="X364" s="18" t="s">
        <v>588</v>
      </c>
      <c r="Y364" s="45">
        <v>0</v>
      </c>
      <c r="Z364" s="45">
        <v>0</v>
      </c>
      <c r="AA364" s="45">
        <v>0</v>
      </c>
      <c r="AB364" s="17">
        <f t="shared" si="159"/>
        <v>15094499.199999999</v>
      </c>
    </row>
    <row r="365" spans="1:28" s="10" customFormat="1" ht="93.75" customHeight="1" x14ac:dyDescent="0.25">
      <c r="A365" s="15">
        <f>IF(OR(C365=0,C365=""),"",COUNTA($C$18:C365))</f>
        <v>335</v>
      </c>
      <c r="B365" s="23" t="s">
        <v>307</v>
      </c>
      <c r="C365" s="34">
        <v>1978</v>
      </c>
      <c r="D365" s="14">
        <v>8624.6</v>
      </c>
      <c r="E365" s="14">
        <v>7556.83</v>
      </c>
      <c r="F365" s="14">
        <v>0</v>
      </c>
      <c r="G365" s="13" t="s">
        <v>1114</v>
      </c>
      <c r="H365" s="13">
        <v>4</v>
      </c>
      <c r="I365" s="13"/>
      <c r="J365" s="13"/>
      <c r="K365" s="14"/>
      <c r="L365" s="14"/>
      <c r="M365" s="14"/>
      <c r="N365" s="14"/>
      <c r="O365" s="14"/>
      <c r="P365" s="14">
        <f t="shared" si="156"/>
        <v>11600000</v>
      </c>
      <c r="Q365" s="14"/>
      <c r="R365" s="14"/>
      <c r="S365" s="14"/>
      <c r="T365" s="14"/>
      <c r="U365" s="14">
        <f t="shared" si="157"/>
        <v>413980.80000000005</v>
      </c>
      <c r="V365" s="14"/>
      <c r="W365" s="14">
        <f t="shared" si="158"/>
        <v>12013980.800000001</v>
      </c>
      <c r="X365" s="18" t="s">
        <v>588</v>
      </c>
      <c r="Y365" s="45">
        <v>0</v>
      </c>
      <c r="Z365" s="45">
        <v>0</v>
      </c>
      <c r="AA365" s="45">
        <v>0</v>
      </c>
      <c r="AB365" s="17">
        <f t="shared" si="159"/>
        <v>12013980.800000001</v>
      </c>
    </row>
    <row r="366" spans="1:28" s="10" customFormat="1" ht="93.75" customHeight="1" x14ac:dyDescent="0.25">
      <c r="A366" s="15">
        <f>IF(OR(C366=0,C366=""),"",COUNTA($C$18:C366))</f>
        <v>336</v>
      </c>
      <c r="B366" s="23" t="s">
        <v>308</v>
      </c>
      <c r="C366" s="34">
        <v>1978</v>
      </c>
      <c r="D366" s="14">
        <v>15009.8</v>
      </c>
      <c r="E366" s="14">
        <v>10988.41</v>
      </c>
      <c r="F366" s="14">
        <v>0</v>
      </c>
      <c r="G366" s="13" t="s">
        <v>1114</v>
      </c>
      <c r="H366" s="13">
        <v>6</v>
      </c>
      <c r="I366" s="13"/>
      <c r="J366" s="13"/>
      <c r="K366" s="14"/>
      <c r="L366" s="14"/>
      <c r="M366" s="19"/>
      <c r="N366" s="16"/>
      <c r="O366" s="14"/>
      <c r="P366" s="14">
        <f t="shared" si="156"/>
        <v>17400000</v>
      </c>
      <c r="Q366" s="14"/>
      <c r="R366" s="14"/>
      <c r="S366" s="14"/>
      <c r="T366" s="14"/>
      <c r="U366" s="14">
        <f t="shared" si="157"/>
        <v>720470.39999999991</v>
      </c>
      <c r="V366" s="14"/>
      <c r="W366" s="14">
        <f t="shared" si="158"/>
        <v>18120470.399999999</v>
      </c>
      <c r="X366" s="18" t="s">
        <v>588</v>
      </c>
      <c r="Y366" s="45">
        <v>0</v>
      </c>
      <c r="Z366" s="45">
        <v>0</v>
      </c>
      <c r="AA366" s="45">
        <v>0</v>
      </c>
      <c r="AB366" s="17">
        <f t="shared" si="159"/>
        <v>18120470.399999999</v>
      </c>
    </row>
    <row r="367" spans="1:28" s="10" customFormat="1" ht="93.75" customHeight="1" x14ac:dyDescent="0.25">
      <c r="A367" s="15">
        <f>IF(OR(C367=0,C367=""),"",COUNTA($C$18:C367))</f>
        <v>337</v>
      </c>
      <c r="B367" s="23" t="s">
        <v>309</v>
      </c>
      <c r="C367" s="34">
        <v>1978</v>
      </c>
      <c r="D367" s="14">
        <v>11880.9</v>
      </c>
      <c r="E367" s="14">
        <v>9505.5</v>
      </c>
      <c r="F367" s="14">
        <v>2330.4</v>
      </c>
      <c r="G367" s="13" t="s">
        <v>1114</v>
      </c>
      <c r="H367" s="13">
        <v>5</v>
      </c>
      <c r="I367" s="13"/>
      <c r="J367" s="13"/>
      <c r="K367" s="14"/>
      <c r="L367" s="14"/>
      <c r="M367" s="14"/>
      <c r="N367" s="14"/>
      <c r="O367" s="14"/>
      <c r="P367" s="14">
        <f t="shared" si="156"/>
        <v>14500000</v>
      </c>
      <c r="Q367" s="14"/>
      <c r="R367" s="14"/>
      <c r="S367" s="14"/>
      <c r="T367" s="14"/>
      <c r="U367" s="14">
        <f t="shared" si="157"/>
        <v>570283.19999999995</v>
      </c>
      <c r="V367" s="13"/>
      <c r="W367" s="14">
        <f t="shared" si="158"/>
        <v>15070283.199999999</v>
      </c>
      <c r="X367" s="18" t="s">
        <v>588</v>
      </c>
      <c r="Y367" s="45">
        <v>0</v>
      </c>
      <c r="Z367" s="45">
        <v>0</v>
      </c>
      <c r="AA367" s="45">
        <v>0</v>
      </c>
      <c r="AB367" s="17">
        <f t="shared" si="159"/>
        <v>15070283.199999999</v>
      </c>
    </row>
    <row r="368" spans="1:28" s="10" customFormat="1" ht="93.75" customHeight="1" x14ac:dyDescent="0.25">
      <c r="A368" s="15">
        <f>IF(OR(C368=0,C368=""),"",COUNTA($C$18:C368))</f>
        <v>338</v>
      </c>
      <c r="B368" s="23" t="s">
        <v>310</v>
      </c>
      <c r="C368" s="34">
        <v>1978</v>
      </c>
      <c r="D368" s="14">
        <v>10108.700000000001</v>
      </c>
      <c r="E368" s="14">
        <v>4699</v>
      </c>
      <c r="F368" s="14">
        <v>0</v>
      </c>
      <c r="G368" s="13" t="s">
        <v>1114</v>
      </c>
      <c r="H368" s="13">
        <v>4</v>
      </c>
      <c r="I368" s="13"/>
      <c r="J368" s="13"/>
      <c r="K368" s="14"/>
      <c r="L368" s="14"/>
      <c r="M368" s="14"/>
      <c r="N368" s="16"/>
      <c r="O368" s="14"/>
      <c r="P368" s="14">
        <f t="shared" si="156"/>
        <v>11600000</v>
      </c>
      <c r="Q368" s="14"/>
      <c r="R368" s="14"/>
      <c r="S368" s="14"/>
      <c r="T368" s="14"/>
      <c r="U368" s="14">
        <f t="shared" si="157"/>
        <v>485217.60000000003</v>
      </c>
      <c r="V368" s="13"/>
      <c r="W368" s="14">
        <f t="shared" si="158"/>
        <v>12085217.6</v>
      </c>
      <c r="X368" s="18" t="s">
        <v>588</v>
      </c>
      <c r="Y368" s="45">
        <v>0</v>
      </c>
      <c r="Z368" s="45">
        <v>0</v>
      </c>
      <c r="AA368" s="45">
        <v>0</v>
      </c>
      <c r="AB368" s="17">
        <f t="shared" si="159"/>
        <v>12085217.6</v>
      </c>
    </row>
    <row r="369" spans="1:28" s="10" customFormat="1" ht="93.75" customHeight="1" x14ac:dyDescent="0.25">
      <c r="A369" s="15">
        <f>IF(OR(C369=0,C369=""),"",COUNTA($C$18:C369))</f>
        <v>339</v>
      </c>
      <c r="B369" s="23" t="s">
        <v>311</v>
      </c>
      <c r="C369" s="34">
        <v>1978</v>
      </c>
      <c r="D369" s="14">
        <v>12357.1</v>
      </c>
      <c r="E369" s="14">
        <v>5880.2</v>
      </c>
      <c r="F369" s="14">
        <v>0</v>
      </c>
      <c r="G369" s="13" t="s">
        <v>1114</v>
      </c>
      <c r="H369" s="13">
        <v>5</v>
      </c>
      <c r="I369" s="13"/>
      <c r="J369" s="13"/>
      <c r="K369" s="14"/>
      <c r="L369" s="14"/>
      <c r="M369" s="19"/>
      <c r="N369" s="16"/>
      <c r="O369" s="14"/>
      <c r="P369" s="14">
        <f t="shared" si="156"/>
        <v>14500000</v>
      </c>
      <c r="Q369" s="14"/>
      <c r="R369" s="14"/>
      <c r="S369" s="14"/>
      <c r="T369" s="14"/>
      <c r="U369" s="14">
        <f t="shared" si="157"/>
        <v>593140.80000000005</v>
      </c>
      <c r="V369" s="13"/>
      <c r="W369" s="14">
        <f t="shared" si="158"/>
        <v>15093140.800000001</v>
      </c>
      <c r="X369" s="18" t="s">
        <v>588</v>
      </c>
      <c r="Y369" s="45">
        <v>0</v>
      </c>
      <c r="Z369" s="45">
        <v>0</v>
      </c>
      <c r="AA369" s="45">
        <v>0</v>
      </c>
      <c r="AB369" s="17">
        <f t="shared" si="159"/>
        <v>15093140.800000001</v>
      </c>
    </row>
    <row r="370" spans="1:28" s="10" customFormat="1" ht="93.75" customHeight="1" x14ac:dyDescent="0.25">
      <c r="A370" s="15">
        <f>IF(OR(C370=0,C370=""),"",COUNTA($C$18:C370))</f>
        <v>340</v>
      </c>
      <c r="B370" s="23" t="s">
        <v>324</v>
      </c>
      <c r="C370" s="34">
        <v>1979</v>
      </c>
      <c r="D370" s="14">
        <v>5032</v>
      </c>
      <c r="E370" s="14">
        <v>2232</v>
      </c>
      <c r="F370" s="14">
        <v>319.60000000000002</v>
      </c>
      <c r="G370" s="13" t="s">
        <v>1114</v>
      </c>
      <c r="H370" s="13">
        <v>1</v>
      </c>
      <c r="I370" s="13"/>
      <c r="J370" s="13"/>
      <c r="K370" s="14"/>
      <c r="L370" s="14"/>
      <c r="M370" s="19"/>
      <c r="N370" s="20"/>
      <c r="O370" s="14"/>
      <c r="P370" s="14">
        <f t="shared" si="156"/>
        <v>2900000</v>
      </c>
      <c r="Q370" s="19"/>
      <c r="R370" s="19"/>
      <c r="S370" s="19"/>
      <c r="T370" s="19"/>
      <c r="U370" s="14">
        <f t="shared" si="157"/>
        <v>241536</v>
      </c>
      <c r="V370" s="14"/>
      <c r="W370" s="14">
        <f t="shared" si="158"/>
        <v>3141536</v>
      </c>
      <c r="X370" s="18" t="s">
        <v>588</v>
      </c>
      <c r="Y370" s="45">
        <v>0</v>
      </c>
      <c r="Z370" s="45">
        <v>0</v>
      </c>
      <c r="AA370" s="45">
        <v>0</v>
      </c>
      <c r="AB370" s="17">
        <f t="shared" si="159"/>
        <v>3141536</v>
      </c>
    </row>
    <row r="371" spans="1:28" s="10" customFormat="1" ht="93.75" customHeight="1" x14ac:dyDescent="0.25">
      <c r="A371" s="15">
        <f>IF(OR(C371=0,C371=""),"",COUNTA($C$18:C371))</f>
        <v>341</v>
      </c>
      <c r="B371" s="23" t="s">
        <v>325</v>
      </c>
      <c r="C371" s="34">
        <v>1979</v>
      </c>
      <c r="D371" s="14">
        <v>2611.6</v>
      </c>
      <c r="E371" s="14">
        <v>2191.1</v>
      </c>
      <c r="F371" s="14">
        <v>662.1</v>
      </c>
      <c r="G371" s="13" t="s">
        <v>1114</v>
      </c>
      <c r="H371" s="13">
        <v>9</v>
      </c>
      <c r="I371" s="13"/>
      <c r="J371" s="13"/>
      <c r="K371" s="14"/>
      <c r="L371" s="14"/>
      <c r="M371" s="14"/>
      <c r="N371" s="14"/>
      <c r="O371" s="14"/>
      <c r="P371" s="14">
        <f t="shared" si="156"/>
        <v>26100000</v>
      </c>
      <c r="Q371" s="19"/>
      <c r="R371" s="19"/>
      <c r="S371" s="19"/>
      <c r="T371" s="19"/>
      <c r="U371" s="14">
        <f t="shared" si="157"/>
        <v>125356.79999999999</v>
      </c>
      <c r="V371" s="14"/>
      <c r="W371" s="14">
        <f t="shared" si="158"/>
        <v>26225356.800000001</v>
      </c>
      <c r="X371" s="18" t="s">
        <v>588</v>
      </c>
      <c r="Y371" s="45">
        <v>0</v>
      </c>
      <c r="Z371" s="45">
        <v>0</v>
      </c>
      <c r="AA371" s="45">
        <v>0</v>
      </c>
      <c r="AB371" s="17">
        <f t="shared" si="159"/>
        <v>26225356.800000001</v>
      </c>
    </row>
    <row r="372" spans="1:28" s="10" customFormat="1" ht="93.75" customHeight="1" x14ac:dyDescent="0.25">
      <c r="A372" s="15">
        <f>IF(OR(C372=0,C372=""),"",COUNTA($C$18:C372))</f>
        <v>342</v>
      </c>
      <c r="B372" s="23" t="s">
        <v>326</v>
      </c>
      <c r="C372" s="34">
        <v>1979</v>
      </c>
      <c r="D372" s="14">
        <v>12077</v>
      </c>
      <c r="E372" s="14">
        <v>5457.2</v>
      </c>
      <c r="F372" s="14">
        <v>0</v>
      </c>
      <c r="G372" s="13" t="s">
        <v>1114</v>
      </c>
      <c r="H372" s="13">
        <v>5</v>
      </c>
      <c r="I372" s="13"/>
      <c r="J372" s="13"/>
      <c r="K372" s="14"/>
      <c r="L372" s="14"/>
      <c r="M372" s="19"/>
      <c r="N372" s="20"/>
      <c r="O372" s="14"/>
      <c r="P372" s="14">
        <f t="shared" si="156"/>
        <v>14500000</v>
      </c>
      <c r="Q372" s="19"/>
      <c r="R372" s="19"/>
      <c r="S372" s="19"/>
      <c r="T372" s="14"/>
      <c r="U372" s="14">
        <f t="shared" si="157"/>
        <v>579696</v>
      </c>
      <c r="V372" s="14"/>
      <c r="W372" s="14">
        <f t="shared" si="158"/>
        <v>15079696</v>
      </c>
      <c r="X372" s="18" t="s">
        <v>588</v>
      </c>
      <c r="Y372" s="45">
        <v>0</v>
      </c>
      <c r="Z372" s="45">
        <v>0</v>
      </c>
      <c r="AA372" s="45">
        <v>0</v>
      </c>
      <c r="AB372" s="17">
        <f t="shared" si="159"/>
        <v>15079696</v>
      </c>
    </row>
    <row r="373" spans="1:28" s="10" customFormat="1" ht="93.75" customHeight="1" x14ac:dyDescent="0.25">
      <c r="A373" s="15">
        <f>IF(OR(C373=0,C373=""),"",COUNTA($C$18:C373))</f>
        <v>343</v>
      </c>
      <c r="B373" s="23" t="s">
        <v>327</v>
      </c>
      <c r="C373" s="34">
        <v>1979</v>
      </c>
      <c r="D373" s="14">
        <v>5257.6</v>
      </c>
      <c r="E373" s="14">
        <v>2203.8000000000002</v>
      </c>
      <c r="F373" s="14">
        <v>0</v>
      </c>
      <c r="G373" s="13" t="s">
        <v>1114</v>
      </c>
      <c r="H373" s="13">
        <v>2</v>
      </c>
      <c r="I373" s="13"/>
      <c r="J373" s="13"/>
      <c r="K373" s="14"/>
      <c r="L373" s="14"/>
      <c r="M373" s="19"/>
      <c r="N373" s="20"/>
      <c r="O373" s="14"/>
      <c r="P373" s="14">
        <f t="shared" si="156"/>
        <v>5800000</v>
      </c>
      <c r="Q373" s="19"/>
      <c r="R373" s="19"/>
      <c r="S373" s="19"/>
      <c r="T373" s="14"/>
      <c r="U373" s="14">
        <f t="shared" si="157"/>
        <v>252364.80000000002</v>
      </c>
      <c r="V373" s="14"/>
      <c r="W373" s="14">
        <f t="shared" si="158"/>
        <v>6052364.7999999998</v>
      </c>
      <c r="X373" s="18" t="s">
        <v>588</v>
      </c>
      <c r="Y373" s="45">
        <v>0</v>
      </c>
      <c r="Z373" s="45">
        <v>0</v>
      </c>
      <c r="AA373" s="45">
        <v>0</v>
      </c>
      <c r="AB373" s="17">
        <f t="shared" si="159"/>
        <v>6052364.7999999998</v>
      </c>
    </row>
    <row r="374" spans="1:28" s="10" customFormat="1" ht="93.75" customHeight="1" x14ac:dyDescent="0.25">
      <c r="A374" s="15">
        <f>IF(OR(C374=0,C374=""),"",COUNTA($C$18:C374))</f>
        <v>344</v>
      </c>
      <c r="B374" s="23" t="s">
        <v>350</v>
      </c>
      <c r="C374" s="34">
        <v>1980</v>
      </c>
      <c r="D374" s="14">
        <v>5193.3</v>
      </c>
      <c r="E374" s="14">
        <v>2203.8000000000002</v>
      </c>
      <c r="F374" s="14">
        <v>0</v>
      </c>
      <c r="G374" s="13" t="s">
        <v>1114</v>
      </c>
      <c r="H374" s="13">
        <v>2</v>
      </c>
      <c r="I374" s="13"/>
      <c r="J374" s="13"/>
      <c r="K374" s="14"/>
      <c r="L374" s="14"/>
      <c r="M374" s="19"/>
      <c r="N374" s="20"/>
      <c r="O374" s="14"/>
      <c r="P374" s="14">
        <f t="shared" si="156"/>
        <v>5800000</v>
      </c>
      <c r="Q374" s="14"/>
      <c r="R374" s="19"/>
      <c r="S374" s="14"/>
      <c r="T374" s="19"/>
      <c r="U374" s="14">
        <f t="shared" si="157"/>
        <v>249278.40000000002</v>
      </c>
      <c r="V374" s="14"/>
      <c r="W374" s="14">
        <f t="shared" si="158"/>
        <v>6049278.4000000004</v>
      </c>
      <c r="X374" s="18" t="s">
        <v>588</v>
      </c>
      <c r="Y374" s="45">
        <v>0</v>
      </c>
      <c r="Z374" s="45">
        <v>0</v>
      </c>
      <c r="AA374" s="45">
        <v>0</v>
      </c>
      <c r="AB374" s="17">
        <f t="shared" si="159"/>
        <v>6049278.4000000004</v>
      </c>
    </row>
    <row r="375" spans="1:28" s="10" customFormat="1" ht="93.75" customHeight="1" x14ac:dyDescent="0.25">
      <c r="A375" s="15">
        <f>IF(OR(C375=0,C375=""),"",COUNTA($C$18:C375))</f>
        <v>345</v>
      </c>
      <c r="B375" s="23" t="s">
        <v>351</v>
      </c>
      <c r="C375" s="34">
        <v>1980</v>
      </c>
      <c r="D375" s="14">
        <v>14939.9</v>
      </c>
      <c r="E375" s="14">
        <v>7048.3</v>
      </c>
      <c r="F375" s="14">
        <v>0</v>
      </c>
      <c r="G375" s="13" t="s">
        <v>1114</v>
      </c>
      <c r="H375" s="13">
        <v>6</v>
      </c>
      <c r="I375" s="13"/>
      <c r="J375" s="13"/>
      <c r="K375" s="14"/>
      <c r="L375" s="14"/>
      <c r="M375" s="19"/>
      <c r="N375" s="20"/>
      <c r="O375" s="14"/>
      <c r="P375" s="14">
        <f t="shared" si="156"/>
        <v>17400000</v>
      </c>
      <c r="Q375" s="14"/>
      <c r="R375" s="19"/>
      <c r="S375" s="19"/>
      <c r="T375" s="19"/>
      <c r="U375" s="14">
        <f t="shared" si="157"/>
        <v>717115.2</v>
      </c>
      <c r="V375" s="14"/>
      <c r="W375" s="14">
        <f t="shared" si="158"/>
        <v>18117115.199999999</v>
      </c>
      <c r="X375" s="18" t="s">
        <v>588</v>
      </c>
      <c r="Y375" s="45">
        <v>0</v>
      </c>
      <c r="Z375" s="45">
        <v>0</v>
      </c>
      <c r="AA375" s="45">
        <v>0</v>
      </c>
      <c r="AB375" s="17">
        <f t="shared" si="159"/>
        <v>18117115.199999999</v>
      </c>
    </row>
    <row r="376" spans="1:28" s="10" customFormat="1" ht="93.75" customHeight="1" x14ac:dyDescent="0.25">
      <c r="A376" s="15">
        <f>IF(OR(C376=0,C376=""),"",COUNTA($C$18:C376))</f>
        <v>346</v>
      </c>
      <c r="B376" s="23" t="s">
        <v>352</v>
      </c>
      <c r="C376" s="34">
        <v>1980</v>
      </c>
      <c r="D376" s="14">
        <v>10296</v>
      </c>
      <c r="E376" s="14">
        <v>4408.8</v>
      </c>
      <c r="F376" s="14">
        <v>0</v>
      </c>
      <c r="G376" s="13" t="s">
        <v>1114</v>
      </c>
      <c r="H376" s="13">
        <v>4</v>
      </c>
      <c r="I376" s="13"/>
      <c r="J376" s="13"/>
      <c r="K376" s="14"/>
      <c r="L376" s="14"/>
      <c r="M376" s="19"/>
      <c r="N376" s="20"/>
      <c r="O376" s="14"/>
      <c r="P376" s="14">
        <f t="shared" si="156"/>
        <v>11600000</v>
      </c>
      <c r="Q376" s="14"/>
      <c r="R376" s="19"/>
      <c r="S376" s="19"/>
      <c r="T376" s="19"/>
      <c r="U376" s="14">
        <f t="shared" si="157"/>
        <v>494208</v>
      </c>
      <c r="V376" s="14"/>
      <c r="W376" s="14">
        <f t="shared" si="158"/>
        <v>12094208</v>
      </c>
      <c r="X376" s="18" t="s">
        <v>588</v>
      </c>
      <c r="Y376" s="45">
        <v>0</v>
      </c>
      <c r="Z376" s="45">
        <v>0</v>
      </c>
      <c r="AA376" s="45">
        <v>0</v>
      </c>
      <c r="AB376" s="17">
        <f t="shared" si="159"/>
        <v>12094208</v>
      </c>
    </row>
    <row r="377" spans="1:28" s="10" customFormat="1" ht="93.75" customHeight="1" x14ac:dyDescent="0.25">
      <c r="A377" s="15">
        <f>IF(OR(C377=0,C377=""),"",COUNTA($C$18:C377))</f>
        <v>347</v>
      </c>
      <c r="B377" s="23" t="s">
        <v>353</v>
      </c>
      <c r="C377" s="34">
        <v>1980</v>
      </c>
      <c r="D377" s="14">
        <v>7701.3</v>
      </c>
      <c r="E377" s="14">
        <v>5507</v>
      </c>
      <c r="F377" s="14">
        <v>0</v>
      </c>
      <c r="G377" s="13" t="s">
        <v>1114</v>
      </c>
      <c r="H377" s="13">
        <v>3</v>
      </c>
      <c r="I377" s="13"/>
      <c r="J377" s="13"/>
      <c r="K377" s="14"/>
      <c r="L377" s="14"/>
      <c r="M377" s="19"/>
      <c r="N377" s="20"/>
      <c r="O377" s="14"/>
      <c r="P377" s="14">
        <f t="shared" si="156"/>
        <v>8700000</v>
      </c>
      <c r="Q377" s="14"/>
      <c r="R377" s="19"/>
      <c r="S377" s="19"/>
      <c r="T377" s="19"/>
      <c r="U377" s="14">
        <f t="shared" si="157"/>
        <v>369662.4</v>
      </c>
      <c r="V377" s="14"/>
      <c r="W377" s="14">
        <f t="shared" si="158"/>
        <v>9069662.4000000004</v>
      </c>
      <c r="X377" s="18" t="s">
        <v>588</v>
      </c>
      <c r="Y377" s="45">
        <v>0</v>
      </c>
      <c r="Z377" s="45">
        <v>0</v>
      </c>
      <c r="AA377" s="45">
        <v>0</v>
      </c>
      <c r="AB377" s="17">
        <f t="shared" si="159"/>
        <v>9069662.4000000004</v>
      </c>
    </row>
    <row r="378" spans="1:28" s="10" customFormat="1" ht="93.75" customHeight="1" x14ac:dyDescent="0.25">
      <c r="A378" s="15">
        <f>IF(OR(C378=0,C378=""),"",COUNTA($C$18:C378))</f>
        <v>348</v>
      </c>
      <c r="B378" s="23" t="s">
        <v>354</v>
      </c>
      <c r="C378" s="34">
        <v>1980</v>
      </c>
      <c r="D378" s="14">
        <v>9441</v>
      </c>
      <c r="E378" s="14">
        <v>3110.8</v>
      </c>
      <c r="F378" s="14">
        <v>0</v>
      </c>
      <c r="G378" s="13" t="s">
        <v>1114</v>
      </c>
      <c r="H378" s="13">
        <v>1</v>
      </c>
      <c r="I378" s="13"/>
      <c r="J378" s="13"/>
      <c r="K378" s="14"/>
      <c r="L378" s="14"/>
      <c r="M378" s="19"/>
      <c r="N378" s="20"/>
      <c r="O378" s="14"/>
      <c r="P378" s="14">
        <f t="shared" si="156"/>
        <v>2900000</v>
      </c>
      <c r="Q378" s="14"/>
      <c r="R378" s="19"/>
      <c r="S378" s="19"/>
      <c r="T378" s="19"/>
      <c r="U378" s="14">
        <f t="shared" si="157"/>
        <v>453168</v>
      </c>
      <c r="V378" s="14"/>
      <c r="W378" s="14">
        <f t="shared" si="158"/>
        <v>3353168</v>
      </c>
      <c r="X378" s="18" t="s">
        <v>588</v>
      </c>
      <c r="Y378" s="45">
        <v>0</v>
      </c>
      <c r="Z378" s="45">
        <v>0</v>
      </c>
      <c r="AA378" s="45">
        <v>0</v>
      </c>
      <c r="AB378" s="17">
        <f t="shared" si="159"/>
        <v>3353168</v>
      </c>
    </row>
    <row r="379" spans="1:28" s="10" customFormat="1" ht="93.75" customHeight="1" x14ac:dyDescent="0.25">
      <c r="A379" s="15">
        <f>IF(OR(C379=0,C379=""),"",COUNTA($C$18:C379))</f>
        <v>349</v>
      </c>
      <c r="B379" s="23" t="s">
        <v>362</v>
      </c>
      <c r="C379" s="34">
        <v>1981</v>
      </c>
      <c r="D379" s="14">
        <v>7774.1</v>
      </c>
      <c r="E379" s="14">
        <v>5477.2</v>
      </c>
      <c r="F379" s="14">
        <v>1586.4</v>
      </c>
      <c r="G379" s="13" t="s">
        <v>1114</v>
      </c>
      <c r="H379" s="13">
        <v>4</v>
      </c>
      <c r="I379" s="13"/>
      <c r="J379" s="13"/>
      <c r="K379" s="14"/>
      <c r="L379" s="14"/>
      <c r="M379" s="19"/>
      <c r="N379" s="20"/>
      <c r="O379" s="14"/>
      <c r="P379" s="14">
        <f t="shared" si="156"/>
        <v>11600000</v>
      </c>
      <c r="Q379" s="14"/>
      <c r="R379" s="19"/>
      <c r="S379" s="14"/>
      <c r="T379" s="19"/>
      <c r="U379" s="14">
        <f t="shared" si="157"/>
        <v>373156.80000000005</v>
      </c>
      <c r="V379" s="13"/>
      <c r="W379" s="14">
        <f t="shared" si="158"/>
        <v>11973156.800000001</v>
      </c>
      <c r="X379" s="18" t="s">
        <v>588</v>
      </c>
      <c r="Y379" s="45">
        <v>0</v>
      </c>
      <c r="Z379" s="45">
        <v>0</v>
      </c>
      <c r="AA379" s="45">
        <v>0</v>
      </c>
      <c r="AB379" s="17">
        <f t="shared" si="159"/>
        <v>11973156.800000001</v>
      </c>
    </row>
    <row r="380" spans="1:28" s="10" customFormat="1" ht="93.75" customHeight="1" x14ac:dyDescent="0.25">
      <c r="A380" s="15">
        <f>IF(OR(C380=0,C380=""),"",COUNTA($C$18:C380))</f>
        <v>350</v>
      </c>
      <c r="B380" s="23" t="s">
        <v>363</v>
      </c>
      <c r="C380" s="34">
        <v>1981</v>
      </c>
      <c r="D380" s="14">
        <v>10408</v>
      </c>
      <c r="E380" s="14">
        <v>7279.8</v>
      </c>
      <c r="F380" s="14">
        <v>2070.8000000000002</v>
      </c>
      <c r="G380" s="13" t="s">
        <v>1114</v>
      </c>
      <c r="H380" s="13">
        <v>4</v>
      </c>
      <c r="I380" s="13"/>
      <c r="J380" s="13"/>
      <c r="K380" s="14"/>
      <c r="L380" s="14"/>
      <c r="M380" s="19"/>
      <c r="N380" s="20"/>
      <c r="O380" s="14"/>
      <c r="P380" s="14">
        <f t="shared" si="156"/>
        <v>11600000</v>
      </c>
      <c r="Q380" s="14"/>
      <c r="R380" s="19"/>
      <c r="S380" s="19"/>
      <c r="T380" s="19"/>
      <c r="U380" s="14">
        <f t="shared" si="157"/>
        <v>499584</v>
      </c>
      <c r="V380" s="13"/>
      <c r="W380" s="14">
        <f t="shared" si="158"/>
        <v>12099584</v>
      </c>
      <c r="X380" s="18" t="s">
        <v>588</v>
      </c>
      <c r="Y380" s="45">
        <v>0</v>
      </c>
      <c r="Z380" s="45">
        <v>0</v>
      </c>
      <c r="AA380" s="45">
        <v>0</v>
      </c>
      <c r="AB380" s="17">
        <f t="shared" si="159"/>
        <v>12099584</v>
      </c>
    </row>
    <row r="381" spans="1:28" s="11" customFormat="1" ht="93.6" customHeight="1" x14ac:dyDescent="0.25">
      <c r="A381" s="15">
        <f>IF(OR(C381=0,C381=""),"",COUNTA($C$18:C381))</f>
        <v>351</v>
      </c>
      <c r="B381" s="23" t="s">
        <v>364</v>
      </c>
      <c r="C381" s="34">
        <v>1981</v>
      </c>
      <c r="D381" s="14">
        <v>5105.2</v>
      </c>
      <c r="E381" s="14">
        <v>2313.3000000000002</v>
      </c>
      <c r="F381" s="14">
        <v>0</v>
      </c>
      <c r="G381" s="13" t="s">
        <v>1114</v>
      </c>
      <c r="H381" s="13">
        <v>2</v>
      </c>
      <c r="I381" s="13"/>
      <c r="J381" s="13"/>
      <c r="K381" s="14"/>
      <c r="L381" s="14"/>
      <c r="M381" s="14"/>
      <c r="N381" s="16"/>
      <c r="O381" s="14"/>
      <c r="P381" s="14">
        <f t="shared" si="156"/>
        <v>5800000</v>
      </c>
      <c r="Q381" s="14"/>
      <c r="R381" s="14"/>
      <c r="S381" s="14"/>
      <c r="T381" s="14"/>
      <c r="U381" s="14">
        <f t="shared" si="157"/>
        <v>245049.59999999998</v>
      </c>
      <c r="V381" s="13"/>
      <c r="W381" s="14">
        <f t="shared" si="158"/>
        <v>6045049.5999999996</v>
      </c>
      <c r="X381" s="18" t="s">
        <v>588</v>
      </c>
      <c r="Y381" s="45">
        <v>0</v>
      </c>
      <c r="Z381" s="45">
        <v>0</v>
      </c>
      <c r="AA381" s="45">
        <v>0</v>
      </c>
      <c r="AB381" s="17">
        <f t="shared" si="159"/>
        <v>6045049.5999999996</v>
      </c>
    </row>
    <row r="382" spans="1:28" s="10" customFormat="1" ht="93.75" customHeight="1" x14ac:dyDescent="0.25">
      <c r="A382" s="15">
        <f>IF(OR(C382=0,C382=""),"",COUNTA($C$18:C382))</f>
        <v>352</v>
      </c>
      <c r="B382" s="23" t="s">
        <v>365</v>
      </c>
      <c r="C382" s="34">
        <v>1981</v>
      </c>
      <c r="D382" s="14">
        <v>5126.8999999999996</v>
      </c>
      <c r="E382" s="14">
        <v>2364.1</v>
      </c>
      <c r="F382" s="14">
        <v>0</v>
      </c>
      <c r="G382" s="13" t="s">
        <v>1114</v>
      </c>
      <c r="H382" s="13">
        <v>2</v>
      </c>
      <c r="I382" s="13"/>
      <c r="J382" s="13"/>
      <c r="K382" s="14"/>
      <c r="L382" s="14"/>
      <c r="M382" s="14"/>
      <c r="N382" s="16"/>
      <c r="O382" s="14"/>
      <c r="P382" s="14">
        <f t="shared" si="156"/>
        <v>5800000</v>
      </c>
      <c r="Q382" s="14"/>
      <c r="R382" s="14"/>
      <c r="S382" s="14"/>
      <c r="T382" s="14"/>
      <c r="U382" s="14">
        <f t="shared" si="157"/>
        <v>246091.19999999998</v>
      </c>
      <c r="V382" s="13"/>
      <c r="W382" s="14">
        <f t="shared" si="158"/>
        <v>6046091.2000000002</v>
      </c>
      <c r="X382" s="18" t="s">
        <v>588</v>
      </c>
      <c r="Y382" s="45">
        <v>0</v>
      </c>
      <c r="Z382" s="45">
        <v>0</v>
      </c>
      <c r="AA382" s="45">
        <v>0</v>
      </c>
      <c r="AB382" s="17">
        <f t="shared" si="159"/>
        <v>6046091.2000000002</v>
      </c>
    </row>
    <row r="383" spans="1:28" s="10" customFormat="1" ht="93.75" customHeight="1" x14ac:dyDescent="0.25">
      <c r="A383" s="15">
        <f>IF(OR(C383=0,C383=""),"",COUNTA($C$18:C383))</f>
        <v>353</v>
      </c>
      <c r="B383" s="23" t="s">
        <v>366</v>
      </c>
      <c r="C383" s="34">
        <v>1981</v>
      </c>
      <c r="D383" s="14">
        <v>5030.3999999999996</v>
      </c>
      <c r="E383" s="14">
        <v>2317.1999999999998</v>
      </c>
      <c r="F383" s="14">
        <v>0</v>
      </c>
      <c r="G383" s="13" t="s">
        <v>1114</v>
      </c>
      <c r="H383" s="13">
        <v>2</v>
      </c>
      <c r="I383" s="13"/>
      <c r="J383" s="13"/>
      <c r="K383" s="14"/>
      <c r="L383" s="14"/>
      <c r="M383" s="14"/>
      <c r="N383" s="16"/>
      <c r="O383" s="14"/>
      <c r="P383" s="14">
        <f t="shared" si="156"/>
        <v>5800000</v>
      </c>
      <c r="Q383" s="14"/>
      <c r="R383" s="14"/>
      <c r="S383" s="14"/>
      <c r="T383" s="14"/>
      <c r="U383" s="14">
        <f t="shared" si="157"/>
        <v>241459.19999999998</v>
      </c>
      <c r="V383" s="13"/>
      <c r="W383" s="14">
        <f t="shared" si="158"/>
        <v>6041459.2000000002</v>
      </c>
      <c r="X383" s="18" t="s">
        <v>588</v>
      </c>
      <c r="Y383" s="45">
        <v>0</v>
      </c>
      <c r="Z383" s="45">
        <v>0</v>
      </c>
      <c r="AA383" s="45">
        <v>0</v>
      </c>
      <c r="AB383" s="17">
        <f t="shared" si="159"/>
        <v>6041459.2000000002</v>
      </c>
    </row>
    <row r="384" spans="1:28" s="10" customFormat="1" ht="93.75" customHeight="1" x14ac:dyDescent="0.25">
      <c r="A384" s="15">
        <f>IF(OR(C384=0,C384=""),"",COUNTA($C$18:C384))</f>
        <v>354</v>
      </c>
      <c r="B384" s="23" t="s">
        <v>384</v>
      </c>
      <c r="C384" s="34">
        <v>1982</v>
      </c>
      <c r="D384" s="14">
        <v>6763</v>
      </c>
      <c r="E384" s="14">
        <v>4101.1000000000004</v>
      </c>
      <c r="F384" s="14">
        <v>401.3</v>
      </c>
      <c r="G384" s="13" t="s">
        <v>1119</v>
      </c>
      <c r="H384" s="13">
        <v>1</v>
      </c>
      <c r="I384" s="13"/>
      <c r="J384" s="13">
        <v>1</v>
      </c>
      <c r="K384" s="14"/>
      <c r="L384" s="14"/>
      <c r="M384" s="14"/>
      <c r="N384" s="14"/>
      <c r="O384" s="14"/>
      <c r="P384" s="14">
        <f t="shared" ref="P384:P385" si="160">3100000+3400000</f>
        <v>6500000</v>
      </c>
      <c r="Q384" s="14"/>
      <c r="R384" s="14"/>
      <c r="S384" s="14"/>
      <c r="T384" s="14"/>
      <c r="U384" s="14">
        <f t="shared" ref="U384:U385" si="161">68*D384</f>
        <v>459884</v>
      </c>
      <c r="V384" s="14"/>
      <c r="W384" s="14">
        <f t="shared" si="158"/>
        <v>6959884</v>
      </c>
      <c r="X384" s="18" t="s">
        <v>588</v>
      </c>
      <c r="Y384" s="45">
        <v>0</v>
      </c>
      <c r="Z384" s="45">
        <v>0</v>
      </c>
      <c r="AA384" s="45">
        <v>0</v>
      </c>
      <c r="AB384" s="17">
        <f t="shared" si="159"/>
        <v>6959884</v>
      </c>
    </row>
    <row r="385" spans="1:28" s="10" customFormat="1" ht="93.75" customHeight="1" x14ac:dyDescent="0.25">
      <c r="A385" s="15">
        <f>IF(OR(C385=0,C385=""),"",COUNTA($C$18:C385))</f>
        <v>355</v>
      </c>
      <c r="B385" s="23" t="s">
        <v>385</v>
      </c>
      <c r="C385" s="34">
        <v>1982</v>
      </c>
      <c r="D385" s="14">
        <v>7125.7</v>
      </c>
      <c r="E385" s="14">
        <v>4545.8999999999996</v>
      </c>
      <c r="F385" s="14">
        <v>394.5</v>
      </c>
      <c r="G385" s="13" t="s">
        <v>1119</v>
      </c>
      <c r="H385" s="13">
        <v>1</v>
      </c>
      <c r="I385" s="13"/>
      <c r="J385" s="13">
        <v>1</v>
      </c>
      <c r="K385" s="14"/>
      <c r="L385" s="14"/>
      <c r="M385" s="14"/>
      <c r="N385" s="14"/>
      <c r="O385" s="14"/>
      <c r="P385" s="14">
        <f t="shared" si="160"/>
        <v>6500000</v>
      </c>
      <c r="Q385" s="14"/>
      <c r="R385" s="14"/>
      <c r="S385" s="14"/>
      <c r="T385" s="14"/>
      <c r="U385" s="14">
        <f t="shared" si="161"/>
        <v>484547.6</v>
      </c>
      <c r="V385" s="13"/>
      <c r="W385" s="14">
        <f t="shared" si="158"/>
        <v>6984547.5999999996</v>
      </c>
      <c r="X385" s="18" t="s">
        <v>588</v>
      </c>
      <c r="Y385" s="45">
        <v>0</v>
      </c>
      <c r="Z385" s="45">
        <v>0</v>
      </c>
      <c r="AA385" s="45">
        <v>0</v>
      </c>
      <c r="AB385" s="17">
        <f t="shared" si="159"/>
        <v>6984547.5999999996</v>
      </c>
    </row>
    <row r="386" spans="1:28" s="10" customFormat="1" ht="93.75" customHeight="1" x14ac:dyDescent="0.25">
      <c r="A386" s="15">
        <f>IF(OR(C386=0,C386=""),"",COUNTA($C$18:C386))</f>
        <v>356</v>
      </c>
      <c r="B386" s="23" t="s">
        <v>386</v>
      </c>
      <c r="C386" s="34">
        <v>1982</v>
      </c>
      <c r="D386" s="14">
        <v>14326.1</v>
      </c>
      <c r="E386" s="14">
        <v>11395</v>
      </c>
      <c r="F386" s="14">
        <v>2872.2</v>
      </c>
      <c r="G386" s="13" t="s">
        <v>1114</v>
      </c>
      <c r="H386" s="13">
        <v>6</v>
      </c>
      <c r="I386" s="13"/>
      <c r="J386" s="13"/>
      <c r="K386" s="14"/>
      <c r="L386" s="14"/>
      <c r="M386" s="14"/>
      <c r="N386" s="16"/>
      <c r="O386" s="14"/>
      <c r="P386" s="14">
        <f t="shared" ref="P386:P388" si="162">2900000*H386</f>
        <v>17400000</v>
      </c>
      <c r="Q386" s="14"/>
      <c r="R386" s="14"/>
      <c r="S386" s="14"/>
      <c r="T386" s="14"/>
      <c r="U386" s="14">
        <f t="shared" ref="U386:U388" si="163">48*D386</f>
        <v>687652.8</v>
      </c>
      <c r="V386" s="13"/>
      <c r="W386" s="14">
        <f t="shared" si="158"/>
        <v>18087652.800000001</v>
      </c>
      <c r="X386" s="18" t="s">
        <v>588</v>
      </c>
      <c r="Y386" s="45">
        <v>0</v>
      </c>
      <c r="Z386" s="45">
        <v>0</v>
      </c>
      <c r="AA386" s="45">
        <v>0</v>
      </c>
      <c r="AB386" s="17">
        <f t="shared" si="159"/>
        <v>18087652.800000001</v>
      </c>
    </row>
    <row r="387" spans="1:28" s="10" customFormat="1" ht="93.75" customHeight="1" x14ac:dyDescent="0.25">
      <c r="A387" s="15">
        <f>IF(OR(C387=0,C387=""),"",COUNTA($C$18:C387))</f>
        <v>357</v>
      </c>
      <c r="B387" s="23" t="s">
        <v>387</v>
      </c>
      <c r="C387" s="34">
        <v>1982</v>
      </c>
      <c r="D387" s="14">
        <v>6448.1</v>
      </c>
      <c r="E387" s="14">
        <v>5755.4</v>
      </c>
      <c r="F387" s="14">
        <v>1353.5</v>
      </c>
      <c r="G387" s="13" t="s">
        <v>1114</v>
      </c>
      <c r="H387" s="13">
        <v>3</v>
      </c>
      <c r="I387" s="13"/>
      <c r="J387" s="13"/>
      <c r="K387" s="14"/>
      <c r="L387" s="14"/>
      <c r="M387" s="14"/>
      <c r="N387" s="16"/>
      <c r="O387" s="14"/>
      <c r="P387" s="14">
        <f t="shared" si="162"/>
        <v>8700000</v>
      </c>
      <c r="Q387" s="14"/>
      <c r="R387" s="14"/>
      <c r="S387" s="14"/>
      <c r="T387" s="14"/>
      <c r="U387" s="14">
        <f t="shared" si="163"/>
        <v>309508.80000000005</v>
      </c>
      <c r="V387" s="13"/>
      <c r="W387" s="14">
        <f t="shared" si="158"/>
        <v>9009508.8000000007</v>
      </c>
      <c r="X387" s="18" t="s">
        <v>588</v>
      </c>
      <c r="Y387" s="45">
        <v>0</v>
      </c>
      <c r="Z387" s="45">
        <v>0</v>
      </c>
      <c r="AA387" s="45">
        <v>0</v>
      </c>
      <c r="AB387" s="17">
        <f t="shared" si="159"/>
        <v>9009508.8000000007</v>
      </c>
    </row>
    <row r="388" spans="1:28" s="10" customFormat="1" ht="93.75" customHeight="1" x14ac:dyDescent="0.25">
      <c r="A388" s="15">
        <f>IF(OR(C388=0,C388=""),"",COUNTA($C$18:C388))</f>
        <v>358</v>
      </c>
      <c r="B388" s="23" t="s">
        <v>388</v>
      </c>
      <c r="C388" s="23">
        <v>1982</v>
      </c>
      <c r="D388" s="14">
        <v>8400.82</v>
      </c>
      <c r="E388" s="14">
        <v>5710.62</v>
      </c>
      <c r="F388" s="14">
        <v>0</v>
      </c>
      <c r="G388" s="13" t="s">
        <v>1114</v>
      </c>
      <c r="H388" s="13">
        <v>3</v>
      </c>
      <c r="I388" s="13"/>
      <c r="J388" s="13"/>
      <c r="K388" s="14"/>
      <c r="L388" s="14"/>
      <c r="M388" s="14"/>
      <c r="N388" s="14"/>
      <c r="O388" s="14"/>
      <c r="P388" s="14">
        <f t="shared" si="162"/>
        <v>8700000</v>
      </c>
      <c r="Q388" s="14"/>
      <c r="R388" s="14"/>
      <c r="S388" s="14"/>
      <c r="T388" s="14"/>
      <c r="U388" s="14">
        <f t="shared" si="163"/>
        <v>403239.36</v>
      </c>
      <c r="V388" s="13"/>
      <c r="W388" s="14">
        <f t="shared" si="158"/>
        <v>9103239.3599999994</v>
      </c>
      <c r="X388" s="18" t="s">
        <v>588</v>
      </c>
      <c r="Y388" s="45">
        <v>0</v>
      </c>
      <c r="Z388" s="45">
        <v>0</v>
      </c>
      <c r="AA388" s="45">
        <v>0</v>
      </c>
      <c r="AB388" s="17">
        <f t="shared" si="159"/>
        <v>9103239.3599999994</v>
      </c>
    </row>
    <row r="389" spans="1:28" s="10" customFormat="1" ht="93.75" customHeight="1" x14ac:dyDescent="0.25">
      <c r="A389" s="15">
        <f>IF(OR(C389=0,C389=""),"",COUNTA($C$18:C389))</f>
        <v>359</v>
      </c>
      <c r="B389" s="23" t="s">
        <v>397</v>
      </c>
      <c r="C389" s="34">
        <v>1983</v>
      </c>
      <c r="D389" s="14">
        <v>4628.5</v>
      </c>
      <c r="E389" s="14">
        <v>2755</v>
      </c>
      <c r="F389" s="14">
        <v>323</v>
      </c>
      <c r="G389" s="13" t="s">
        <v>1119</v>
      </c>
      <c r="H389" s="13">
        <v>1</v>
      </c>
      <c r="I389" s="13"/>
      <c r="J389" s="13">
        <v>1</v>
      </c>
      <c r="K389" s="14"/>
      <c r="L389" s="14"/>
      <c r="M389" s="14"/>
      <c r="N389" s="14"/>
      <c r="O389" s="14"/>
      <c r="P389" s="14">
        <f>3100000+3400000</f>
        <v>6500000</v>
      </c>
      <c r="Q389" s="14"/>
      <c r="R389" s="14"/>
      <c r="S389" s="14"/>
      <c r="T389" s="14"/>
      <c r="U389" s="14">
        <f>68*D389</f>
        <v>314738</v>
      </c>
      <c r="V389" s="14"/>
      <c r="W389" s="14">
        <f t="shared" si="158"/>
        <v>6814738</v>
      </c>
      <c r="X389" s="18" t="s">
        <v>588</v>
      </c>
      <c r="Y389" s="45">
        <v>0</v>
      </c>
      <c r="Z389" s="45">
        <v>0</v>
      </c>
      <c r="AA389" s="45">
        <v>0</v>
      </c>
      <c r="AB389" s="17">
        <f t="shared" si="159"/>
        <v>6814738</v>
      </c>
    </row>
    <row r="390" spans="1:28" s="10" customFormat="1" ht="93.75" customHeight="1" x14ac:dyDescent="0.25">
      <c r="A390" s="15">
        <f>IF(OR(C390=0,C390=""),"",COUNTA($C$18:C390))</f>
        <v>360</v>
      </c>
      <c r="B390" s="23" t="s">
        <v>398</v>
      </c>
      <c r="C390" s="34">
        <v>1983</v>
      </c>
      <c r="D390" s="14">
        <v>9385.7999999999993</v>
      </c>
      <c r="E390" s="14">
        <v>8242.7000000000007</v>
      </c>
      <c r="F390" s="14">
        <v>2329.8000000000002</v>
      </c>
      <c r="G390" s="13" t="s">
        <v>1114</v>
      </c>
      <c r="H390" s="13">
        <v>4</v>
      </c>
      <c r="I390" s="13"/>
      <c r="J390" s="13"/>
      <c r="K390" s="14"/>
      <c r="L390" s="14"/>
      <c r="M390" s="14"/>
      <c r="N390" s="14"/>
      <c r="O390" s="14"/>
      <c r="P390" s="14">
        <f t="shared" ref="P390:P407" si="164">2900000*H390</f>
        <v>11600000</v>
      </c>
      <c r="Q390" s="14"/>
      <c r="R390" s="14"/>
      <c r="S390" s="14"/>
      <c r="T390" s="14"/>
      <c r="U390" s="14">
        <f t="shared" ref="U390:U407" si="165">48*D390</f>
        <v>450518.39999999997</v>
      </c>
      <c r="V390" s="14"/>
      <c r="W390" s="14">
        <f t="shared" si="158"/>
        <v>12050518.4</v>
      </c>
      <c r="X390" s="18" t="s">
        <v>588</v>
      </c>
      <c r="Y390" s="45">
        <v>0</v>
      </c>
      <c r="Z390" s="45">
        <v>0</v>
      </c>
      <c r="AA390" s="45">
        <v>0</v>
      </c>
      <c r="AB390" s="17">
        <f t="shared" si="159"/>
        <v>12050518.4</v>
      </c>
    </row>
    <row r="391" spans="1:28" s="11" customFormat="1" ht="93.75" customHeight="1" x14ac:dyDescent="0.25">
      <c r="A391" s="15">
        <f>IF(OR(C391=0,C391=""),"",COUNTA($C$18:C391))</f>
        <v>361</v>
      </c>
      <c r="B391" s="23" t="s">
        <v>399</v>
      </c>
      <c r="C391" s="34">
        <v>1983</v>
      </c>
      <c r="D391" s="14">
        <v>4848.8999999999996</v>
      </c>
      <c r="E391" s="14">
        <v>3781.1</v>
      </c>
      <c r="F391" s="14">
        <v>1016.3</v>
      </c>
      <c r="G391" s="13" t="s">
        <v>1114</v>
      </c>
      <c r="H391" s="13">
        <v>6</v>
      </c>
      <c r="I391" s="13"/>
      <c r="J391" s="13"/>
      <c r="K391" s="14"/>
      <c r="L391" s="14"/>
      <c r="M391" s="14"/>
      <c r="N391" s="14"/>
      <c r="O391" s="14"/>
      <c r="P391" s="14">
        <f t="shared" si="164"/>
        <v>17400000</v>
      </c>
      <c r="Q391" s="14"/>
      <c r="R391" s="14"/>
      <c r="S391" s="14"/>
      <c r="T391" s="14"/>
      <c r="U391" s="14">
        <f t="shared" si="165"/>
        <v>232747.19999999998</v>
      </c>
      <c r="V391" s="14"/>
      <c r="W391" s="14">
        <f t="shared" si="158"/>
        <v>17632747.199999999</v>
      </c>
      <c r="X391" s="18" t="s">
        <v>588</v>
      </c>
      <c r="Y391" s="45">
        <v>0</v>
      </c>
      <c r="Z391" s="45">
        <v>0</v>
      </c>
      <c r="AA391" s="45">
        <v>0</v>
      </c>
      <c r="AB391" s="17">
        <f t="shared" si="159"/>
        <v>17632747.199999999</v>
      </c>
    </row>
    <row r="392" spans="1:28" s="11" customFormat="1" ht="93.75" customHeight="1" x14ac:dyDescent="0.25">
      <c r="A392" s="15">
        <f>IF(OR(C392=0,C392=""),"",COUNTA($C$18:C392))</f>
        <v>362</v>
      </c>
      <c r="B392" s="23" t="s">
        <v>400</v>
      </c>
      <c r="C392" s="34">
        <v>1983</v>
      </c>
      <c r="D392" s="14">
        <v>9449.7000000000007</v>
      </c>
      <c r="E392" s="14">
        <v>7234.4</v>
      </c>
      <c r="F392" s="14">
        <v>2236.4</v>
      </c>
      <c r="G392" s="13" t="s">
        <v>1114</v>
      </c>
      <c r="H392" s="13">
        <v>4</v>
      </c>
      <c r="I392" s="13"/>
      <c r="J392" s="13"/>
      <c r="K392" s="14"/>
      <c r="L392" s="14"/>
      <c r="M392" s="14"/>
      <c r="N392" s="14"/>
      <c r="O392" s="14"/>
      <c r="P392" s="14">
        <f t="shared" si="164"/>
        <v>11600000</v>
      </c>
      <c r="Q392" s="14"/>
      <c r="R392" s="14"/>
      <c r="S392" s="14"/>
      <c r="T392" s="14"/>
      <c r="U392" s="14">
        <f t="shared" si="165"/>
        <v>453585.60000000003</v>
      </c>
      <c r="V392" s="14"/>
      <c r="W392" s="14">
        <f t="shared" si="158"/>
        <v>12053585.6</v>
      </c>
      <c r="X392" s="18" t="s">
        <v>588</v>
      </c>
      <c r="Y392" s="45">
        <v>0</v>
      </c>
      <c r="Z392" s="45">
        <v>0</v>
      </c>
      <c r="AA392" s="45">
        <v>0</v>
      </c>
      <c r="AB392" s="17">
        <f t="shared" si="159"/>
        <v>12053585.6</v>
      </c>
    </row>
    <row r="393" spans="1:28" s="11" customFormat="1" ht="93.75" customHeight="1" x14ac:dyDescent="0.25">
      <c r="A393" s="15">
        <f>IF(OR(C393=0,C393=""),"",COUNTA($C$18:C393))</f>
        <v>363</v>
      </c>
      <c r="B393" s="23" t="s">
        <v>401</v>
      </c>
      <c r="C393" s="34">
        <v>1983</v>
      </c>
      <c r="D393" s="14">
        <v>7695.8</v>
      </c>
      <c r="E393" s="14">
        <v>3348.7</v>
      </c>
      <c r="F393" s="14">
        <v>0</v>
      </c>
      <c r="G393" s="13" t="s">
        <v>1114</v>
      </c>
      <c r="H393" s="13">
        <v>1</v>
      </c>
      <c r="I393" s="13"/>
      <c r="J393" s="13"/>
      <c r="K393" s="14"/>
      <c r="L393" s="14"/>
      <c r="M393" s="14"/>
      <c r="N393" s="14"/>
      <c r="O393" s="14"/>
      <c r="P393" s="14">
        <f t="shared" si="164"/>
        <v>2900000</v>
      </c>
      <c r="Q393" s="14"/>
      <c r="R393" s="14"/>
      <c r="S393" s="14"/>
      <c r="T393" s="14"/>
      <c r="U393" s="14">
        <f t="shared" si="165"/>
        <v>369398.4</v>
      </c>
      <c r="V393" s="14"/>
      <c r="W393" s="14">
        <f t="shared" si="158"/>
        <v>3269398.4</v>
      </c>
      <c r="X393" s="18" t="s">
        <v>588</v>
      </c>
      <c r="Y393" s="45">
        <v>0</v>
      </c>
      <c r="Z393" s="45">
        <v>0</v>
      </c>
      <c r="AA393" s="45">
        <v>0</v>
      </c>
      <c r="AB393" s="17">
        <f t="shared" si="159"/>
        <v>3269398.4</v>
      </c>
    </row>
    <row r="394" spans="1:28" s="11" customFormat="1" ht="93.75" customHeight="1" x14ac:dyDescent="0.25">
      <c r="A394" s="15">
        <f>IF(OR(C394=0,C394=""),"",COUNTA($C$18:C394))</f>
        <v>364</v>
      </c>
      <c r="B394" s="23" t="s">
        <v>402</v>
      </c>
      <c r="C394" s="34">
        <v>1983</v>
      </c>
      <c r="D394" s="14">
        <v>7927.9</v>
      </c>
      <c r="E394" s="14">
        <v>3321.3</v>
      </c>
      <c r="F394" s="14">
        <v>0</v>
      </c>
      <c r="G394" s="13" t="s">
        <v>1114</v>
      </c>
      <c r="H394" s="13">
        <v>1</v>
      </c>
      <c r="I394" s="13"/>
      <c r="J394" s="13"/>
      <c r="K394" s="14"/>
      <c r="L394" s="14"/>
      <c r="M394" s="14"/>
      <c r="N394" s="14"/>
      <c r="O394" s="14"/>
      <c r="P394" s="14">
        <f t="shared" si="164"/>
        <v>2900000</v>
      </c>
      <c r="Q394" s="14"/>
      <c r="R394" s="14"/>
      <c r="S394" s="14"/>
      <c r="T394" s="14"/>
      <c r="U394" s="14">
        <f t="shared" si="165"/>
        <v>380539.19999999995</v>
      </c>
      <c r="V394" s="14"/>
      <c r="W394" s="14">
        <f t="shared" si="158"/>
        <v>3280539.2</v>
      </c>
      <c r="X394" s="18" t="s">
        <v>588</v>
      </c>
      <c r="Y394" s="45">
        <v>0</v>
      </c>
      <c r="Z394" s="45">
        <v>0</v>
      </c>
      <c r="AA394" s="45">
        <v>0</v>
      </c>
      <c r="AB394" s="17">
        <f t="shared" si="159"/>
        <v>3280539.2</v>
      </c>
    </row>
    <row r="395" spans="1:28" s="11" customFormat="1" ht="93.75" customHeight="1" x14ac:dyDescent="0.25">
      <c r="A395" s="15">
        <f>IF(OR(C395=0,C395=""),"",COUNTA($C$18:C395))</f>
        <v>365</v>
      </c>
      <c r="B395" s="23" t="s">
        <v>403</v>
      </c>
      <c r="C395" s="34">
        <v>1983</v>
      </c>
      <c r="D395" s="14">
        <v>9598.7999999999993</v>
      </c>
      <c r="E395" s="14">
        <v>7702.2</v>
      </c>
      <c r="F395" s="14">
        <v>1852.8</v>
      </c>
      <c r="G395" s="13" t="s">
        <v>1114</v>
      </c>
      <c r="H395" s="13">
        <v>4</v>
      </c>
      <c r="I395" s="13"/>
      <c r="J395" s="13"/>
      <c r="K395" s="14"/>
      <c r="L395" s="14"/>
      <c r="M395" s="14"/>
      <c r="N395" s="14"/>
      <c r="O395" s="14"/>
      <c r="P395" s="14">
        <f t="shared" si="164"/>
        <v>11600000</v>
      </c>
      <c r="Q395" s="14"/>
      <c r="R395" s="14"/>
      <c r="S395" s="14"/>
      <c r="T395" s="14"/>
      <c r="U395" s="14">
        <f t="shared" si="165"/>
        <v>460742.39999999997</v>
      </c>
      <c r="V395" s="14"/>
      <c r="W395" s="14">
        <f t="shared" si="158"/>
        <v>12060742.4</v>
      </c>
      <c r="X395" s="18" t="s">
        <v>588</v>
      </c>
      <c r="Y395" s="45">
        <v>0</v>
      </c>
      <c r="Z395" s="45">
        <v>0</v>
      </c>
      <c r="AA395" s="45">
        <v>0</v>
      </c>
      <c r="AB395" s="17">
        <f t="shared" si="159"/>
        <v>12060742.4</v>
      </c>
    </row>
    <row r="396" spans="1:28" s="10" customFormat="1" ht="93.75" customHeight="1" x14ac:dyDescent="0.25">
      <c r="A396" s="15">
        <f>IF(OR(C396=0,C396=""),"",COUNTA($C$18:C396))</f>
        <v>366</v>
      </c>
      <c r="B396" s="23" t="s">
        <v>404</v>
      </c>
      <c r="C396" s="34">
        <v>1983</v>
      </c>
      <c r="D396" s="14">
        <v>6884.8</v>
      </c>
      <c r="E396" s="14">
        <v>5376.1</v>
      </c>
      <c r="F396" s="14">
        <v>1558.1</v>
      </c>
      <c r="G396" s="13" t="s">
        <v>1114</v>
      </c>
      <c r="H396" s="13">
        <v>3</v>
      </c>
      <c r="I396" s="13"/>
      <c r="J396" s="13"/>
      <c r="K396" s="14"/>
      <c r="L396" s="14"/>
      <c r="M396" s="14"/>
      <c r="N396" s="16"/>
      <c r="O396" s="14"/>
      <c r="P396" s="14">
        <f t="shared" si="164"/>
        <v>8700000</v>
      </c>
      <c r="Q396" s="14"/>
      <c r="R396" s="14"/>
      <c r="S396" s="14"/>
      <c r="T396" s="14"/>
      <c r="U396" s="14">
        <f t="shared" si="165"/>
        <v>330470.40000000002</v>
      </c>
      <c r="V396" s="14"/>
      <c r="W396" s="14">
        <f t="shared" si="158"/>
        <v>9030470.4000000004</v>
      </c>
      <c r="X396" s="18" t="s">
        <v>588</v>
      </c>
      <c r="Y396" s="45">
        <v>0</v>
      </c>
      <c r="Z396" s="45">
        <v>0</v>
      </c>
      <c r="AA396" s="45">
        <v>0</v>
      </c>
      <c r="AB396" s="17">
        <f t="shared" si="159"/>
        <v>9030470.4000000004</v>
      </c>
    </row>
    <row r="397" spans="1:28" s="10" customFormat="1" ht="93.75" customHeight="1" x14ac:dyDescent="0.25">
      <c r="A397" s="15">
        <f>IF(OR(C397=0,C397=""),"",COUNTA($C$18:C397))</f>
        <v>367</v>
      </c>
      <c r="B397" s="23" t="s">
        <v>405</v>
      </c>
      <c r="C397" s="34">
        <v>1983</v>
      </c>
      <c r="D397" s="14">
        <v>7524.4</v>
      </c>
      <c r="E397" s="14">
        <v>5736.7</v>
      </c>
      <c r="F397" s="14">
        <v>1797.8</v>
      </c>
      <c r="G397" s="13" t="s">
        <v>1114</v>
      </c>
      <c r="H397" s="13">
        <v>3</v>
      </c>
      <c r="I397" s="13"/>
      <c r="J397" s="13"/>
      <c r="K397" s="14"/>
      <c r="L397" s="14"/>
      <c r="M397" s="14"/>
      <c r="N397" s="14"/>
      <c r="O397" s="14"/>
      <c r="P397" s="14">
        <f t="shared" si="164"/>
        <v>8700000</v>
      </c>
      <c r="Q397" s="14"/>
      <c r="R397" s="14"/>
      <c r="S397" s="14"/>
      <c r="T397" s="14"/>
      <c r="U397" s="14">
        <f t="shared" si="165"/>
        <v>361171.19999999995</v>
      </c>
      <c r="V397" s="14"/>
      <c r="W397" s="14">
        <f t="shared" si="158"/>
        <v>9061171.1999999993</v>
      </c>
      <c r="X397" s="18" t="s">
        <v>588</v>
      </c>
      <c r="Y397" s="45">
        <v>0</v>
      </c>
      <c r="Z397" s="45">
        <v>0</v>
      </c>
      <c r="AA397" s="45">
        <v>0</v>
      </c>
      <c r="AB397" s="17">
        <f t="shared" si="159"/>
        <v>9061171.1999999993</v>
      </c>
    </row>
    <row r="398" spans="1:28" s="10" customFormat="1" ht="93.75" customHeight="1" x14ac:dyDescent="0.25">
      <c r="A398" s="15">
        <f>IF(OR(C398=0,C398=""),"",COUNTA($C$18:C398))</f>
        <v>368</v>
      </c>
      <c r="B398" s="23" t="s">
        <v>406</v>
      </c>
      <c r="C398" s="34">
        <v>1983</v>
      </c>
      <c r="D398" s="14">
        <v>7309.7</v>
      </c>
      <c r="E398" s="14">
        <v>5729.8</v>
      </c>
      <c r="F398" s="14">
        <v>1526.9</v>
      </c>
      <c r="G398" s="13" t="s">
        <v>1114</v>
      </c>
      <c r="H398" s="13">
        <v>3</v>
      </c>
      <c r="I398" s="13"/>
      <c r="J398" s="13"/>
      <c r="K398" s="14"/>
      <c r="L398" s="14"/>
      <c r="M398" s="14"/>
      <c r="N398" s="16"/>
      <c r="O398" s="14"/>
      <c r="P398" s="14">
        <f t="shared" si="164"/>
        <v>8700000</v>
      </c>
      <c r="Q398" s="14"/>
      <c r="R398" s="14"/>
      <c r="S398" s="14"/>
      <c r="T398" s="14"/>
      <c r="U398" s="14">
        <f t="shared" si="165"/>
        <v>350865.6</v>
      </c>
      <c r="V398" s="14"/>
      <c r="W398" s="14">
        <f t="shared" si="158"/>
        <v>9050865.5999999996</v>
      </c>
      <c r="X398" s="18" t="s">
        <v>588</v>
      </c>
      <c r="Y398" s="45">
        <v>0</v>
      </c>
      <c r="Z398" s="45">
        <v>0</v>
      </c>
      <c r="AA398" s="45">
        <v>0</v>
      </c>
      <c r="AB398" s="17">
        <f t="shared" si="159"/>
        <v>9050865.5999999996</v>
      </c>
    </row>
    <row r="399" spans="1:28" s="10" customFormat="1" ht="93.75" customHeight="1" x14ac:dyDescent="0.25">
      <c r="A399" s="15">
        <f>IF(OR(C399=0,C399=""),"",COUNTA($C$18:C399))</f>
        <v>369</v>
      </c>
      <c r="B399" s="23" t="s">
        <v>407</v>
      </c>
      <c r="C399" s="34">
        <v>1983</v>
      </c>
      <c r="D399" s="14">
        <v>8410.7999999999993</v>
      </c>
      <c r="E399" s="14">
        <v>5746.4</v>
      </c>
      <c r="F399" s="14">
        <v>0</v>
      </c>
      <c r="G399" s="13" t="s">
        <v>1114</v>
      </c>
      <c r="H399" s="13">
        <v>3</v>
      </c>
      <c r="I399" s="13"/>
      <c r="J399" s="13"/>
      <c r="K399" s="14"/>
      <c r="L399" s="14"/>
      <c r="M399" s="14"/>
      <c r="N399" s="16"/>
      <c r="O399" s="14"/>
      <c r="P399" s="14">
        <f t="shared" si="164"/>
        <v>8700000</v>
      </c>
      <c r="Q399" s="14"/>
      <c r="R399" s="14"/>
      <c r="S399" s="14"/>
      <c r="T399" s="14"/>
      <c r="U399" s="14">
        <f t="shared" si="165"/>
        <v>403718.39999999997</v>
      </c>
      <c r="V399" s="14"/>
      <c r="W399" s="14">
        <f t="shared" si="158"/>
        <v>9103718.4000000004</v>
      </c>
      <c r="X399" s="18" t="s">
        <v>588</v>
      </c>
      <c r="Y399" s="45">
        <v>0</v>
      </c>
      <c r="Z399" s="45">
        <v>0</v>
      </c>
      <c r="AA399" s="45">
        <v>0</v>
      </c>
      <c r="AB399" s="17">
        <f t="shared" si="159"/>
        <v>9103718.4000000004</v>
      </c>
    </row>
    <row r="400" spans="1:28" s="10" customFormat="1" ht="93.75" customHeight="1" x14ac:dyDescent="0.25">
      <c r="A400" s="15">
        <f>IF(OR(C400=0,C400=""),"",COUNTA($C$18:C400))</f>
        <v>370</v>
      </c>
      <c r="B400" s="23" t="s">
        <v>417</v>
      </c>
      <c r="C400" s="34">
        <v>1984</v>
      </c>
      <c r="D400" s="14">
        <v>4659.8</v>
      </c>
      <c r="E400" s="14">
        <v>3638.5</v>
      </c>
      <c r="F400" s="14">
        <v>1054.9000000000001</v>
      </c>
      <c r="G400" s="13" t="s">
        <v>1114</v>
      </c>
      <c r="H400" s="13">
        <v>2</v>
      </c>
      <c r="I400" s="13"/>
      <c r="J400" s="13"/>
      <c r="K400" s="14"/>
      <c r="L400" s="14"/>
      <c r="M400" s="14"/>
      <c r="N400" s="16"/>
      <c r="O400" s="14"/>
      <c r="P400" s="14">
        <f t="shared" si="164"/>
        <v>5800000</v>
      </c>
      <c r="Q400" s="14"/>
      <c r="R400" s="14"/>
      <c r="S400" s="14"/>
      <c r="T400" s="14"/>
      <c r="U400" s="14">
        <f t="shared" si="165"/>
        <v>223670.40000000002</v>
      </c>
      <c r="V400" s="14"/>
      <c r="W400" s="14">
        <f t="shared" si="158"/>
        <v>6023670.4000000004</v>
      </c>
      <c r="X400" s="18" t="s">
        <v>588</v>
      </c>
      <c r="Y400" s="45">
        <v>0</v>
      </c>
      <c r="Z400" s="45">
        <v>0</v>
      </c>
      <c r="AA400" s="45">
        <v>0</v>
      </c>
      <c r="AB400" s="17">
        <f t="shared" si="159"/>
        <v>6023670.4000000004</v>
      </c>
    </row>
    <row r="401" spans="1:28" s="10" customFormat="1" ht="93.75" customHeight="1" x14ac:dyDescent="0.25">
      <c r="A401" s="15">
        <f>IF(OR(C401=0,C401=""),"",COUNTA($C$18:C401))</f>
        <v>371</v>
      </c>
      <c r="B401" s="23" t="s">
        <v>418</v>
      </c>
      <c r="C401" s="34">
        <v>1984</v>
      </c>
      <c r="D401" s="14">
        <v>4669.8999999999996</v>
      </c>
      <c r="E401" s="14">
        <v>3641.1</v>
      </c>
      <c r="F401" s="14">
        <v>1056.0999999999999</v>
      </c>
      <c r="G401" s="13" t="s">
        <v>1114</v>
      </c>
      <c r="H401" s="13">
        <v>2</v>
      </c>
      <c r="I401" s="13"/>
      <c r="J401" s="13"/>
      <c r="K401" s="14"/>
      <c r="L401" s="14"/>
      <c r="M401" s="14"/>
      <c r="N401" s="16"/>
      <c r="O401" s="14"/>
      <c r="P401" s="14">
        <f t="shared" si="164"/>
        <v>5800000</v>
      </c>
      <c r="Q401" s="14"/>
      <c r="R401" s="14"/>
      <c r="S401" s="14"/>
      <c r="T401" s="14"/>
      <c r="U401" s="14">
        <f t="shared" si="165"/>
        <v>224155.19999999998</v>
      </c>
      <c r="V401" s="14"/>
      <c r="W401" s="14">
        <f t="shared" si="158"/>
        <v>6024155.2000000002</v>
      </c>
      <c r="X401" s="18" t="s">
        <v>588</v>
      </c>
      <c r="Y401" s="45">
        <v>0</v>
      </c>
      <c r="Z401" s="45">
        <v>0</v>
      </c>
      <c r="AA401" s="45">
        <v>0</v>
      </c>
      <c r="AB401" s="17">
        <f t="shared" si="159"/>
        <v>6024155.2000000002</v>
      </c>
    </row>
    <row r="402" spans="1:28" s="10" customFormat="1" ht="93.75" customHeight="1" x14ac:dyDescent="0.25">
      <c r="A402" s="15">
        <f>IF(OR(C402=0,C402=""),"",COUNTA($C$18:C402))</f>
        <v>372</v>
      </c>
      <c r="B402" s="23" t="s">
        <v>419</v>
      </c>
      <c r="C402" s="34">
        <v>1984</v>
      </c>
      <c r="D402" s="14">
        <v>13769.3</v>
      </c>
      <c r="E402" s="14">
        <v>10518</v>
      </c>
      <c r="F402" s="14">
        <v>2983.9</v>
      </c>
      <c r="G402" s="13" t="s">
        <v>1114</v>
      </c>
      <c r="H402" s="13">
        <v>5</v>
      </c>
      <c r="I402" s="13"/>
      <c r="J402" s="13"/>
      <c r="K402" s="14"/>
      <c r="L402" s="14"/>
      <c r="M402" s="14"/>
      <c r="N402" s="16"/>
      <c r="O402" s="14"/>
      <c r="P402" s="14">
        <f t="shared" si="164"/>
        <v>14500000</v>
      </c>
      <c r="Q402" s="14"/>
      <c r="R402" s="14"/>
      <c r="S402" s="14"/>
      <c r="T402" s="14"/>
      <c r="U402" s="14">
        <f t="shared" si="165"/>
        <v>660926.39999999991</v>
      </c>
      <c r="V402" s="14"/>
      <c r="W402" s="14">
        <f t="shared" si="158"/>
        <v>15160926.4</v>
      </c>
      <c r="X402" s="18" t="s">
        <v>588</v>
      </c>
      <c r="Y402" s="45">
        <v>0</v>
      </c>
      <c r="Z402" s="45">
        <v>0</v>
      </c>
      <c r="AA402" s="45">
        <v>0</v>
      </c>
      <c r="AB402" s="17">
        <f t="shared" si="159"/>
        <v>15160926.4</v>
      </c>
    </row>
    <row r="403" spans="1:28" s="10" customFormat="1" ht="93.75" customHeight="1" x14ac:dyDescent="0.25">
      <c r="A403" s="15">
        <f>IF(OR(C403=0,C403=""),"",COUNTA($C$18:C403))</f>
        <v>373</v>
      </c>
      <c r="B403" s="23" t="s">
        <v>427</v>
      </c>
      <c r="C403" s="34">
        <v>1985</v>
      </c>
      <c r="D403" s="14">
        <v>4808</v>
      </c>
      <c r="E403" s="14">
        <v>3696.6</v>
      </c>
      <c r="F403" s="14">
        <v>0</v>
      </c>
      <c r="G403" s="13" t="s">
        <v>1114</v>
      </c>
      <c r="H403" s="13">
        <v>2</v>
      </c>
      <c r="I403" s="13"/>
      <c r="J403" s="13"/>
      <c r="K403" s="14"/>
      <c r="L403" s="14"/>
      <c r="M403" s="14"/>
      <c r="N403" s="16"/>
      <c r="O403" s="14"/>
      <c r="P403" s="14">
        <f t="shared" si="164"/>
        <v>5800000</v>
      </c>
      <c r="Q403" s="14"/>
      <c r="R403" s="14"/>
      <c r="S403" s="14"/>
      <c r="T403" s="14"/>
      <c r="U403" s="14">
        <f t="shared" si="165"/>
        <v>230784</v>
      </c>
      <c r="V403" s="14"/>
      <c r="W403" s="14">
        <f t="shared" si="158"/>
        <v>6030784</v>
      </c>
      <c r="X403" s="18" t="s">
        <v>588</v>
      </c>
      <c r="Y403" s="45">
        <v>0</v>
      </c>
      <c r="Z403" s="45">
        <v>0</v>
      </c>
      <c r="AA403" s="45">
        <v>0</v>
      </c>
      <c r="AB403" s="17">
        <f t="shared" si="159"/>
        <v>6030784</v>
      </c>
    </row>
    <row r="404" spans="1:28" s="10" customFormat="1" ht="93.75" customHeight="1" x14ac:dyDescent="0.25">
      <c r="A404" s="15">
        <f>IF(OR(C404=0,C404=""),"",COUNTA($C$18:C404))</f>
        <v>374</v>
      </c>
      <c r="B404" s="23" t="s">
        <v>428</v>
      </c>
      <c r="C404" s="34">
        <v>1985</v>
      </c>
      <c r="D404" s="14">
        <v>7976.9</v>
      </c>
      <c r="E404" s="14">
        <v>3467.4</v>
      </c>
      <c r="F404" s="14">
        <v>0</v>
      </c>
      <c r="G404" s="13" t="s">
        <v>1114</v>
      </c>
      <c r="H404" s="13">
        <v>1</v>
      </c>
      <c r="I404" s="13"/>
      <c r="J404" s="13"/>
      <c r="K404" s="14"/>
      <c r="L404" s="14"/>
      <c r="M404" s="14"/>
      <c r="N404" s="16"/>
      <c r="O404" s="14"/>
      <c r="P404" s="14">
        <f t="shared" si="164"/>
        <v>2900000</v>
      </c>
      <c r="Q404" s="14"/>
      <c r="R404" s="14"/>
      <c r="S404" s="14"/>
      <c r="T404" s="14"/>
      <c r="U404" s="14">
        <f t="shared" si="165"/>
        <v>382891.19999999995</v>
      </c>
      <c r="V404" s="14"/>
      <c r="W404" s="14">
        <f t="shared" si="158"/>
        <v>3282891.2</v>
      </c>
      <c r="X404" s="18" t="s">
        <v>588</v>
      </c>
      <c r="Y404" s="45">
        <v>0</v>
      </c>
      <c r="Z404" s="45">
        <v>0</v>
      </c>
      <c r="AA404" s="45">
        <v>0</v>
      </c>
      <c r="AB404" s="17">
        <f t="shared" si="159"/>
        <v>3282891.2</v>
      </c>
    </row>
    <row r="405" spans="1:28" s="10" customFormat="1" ht="93.75" customHeight="1" x14ac:dyDescent="0.25">
      <c r="A405" s="15">
        <f>IF(OR(C405=0,C405=""),"",COUNTA($C$18:C405))</f>
        <v>375</v>
      </c>
      <c r="B405" s="23" t="s">
        <v>429</v>
      </c>
      <c r="C405" s="34">
        <v>1985</v>
      </c>
      <c r="D405" s="14">
        <v>8805.2000000000007</v>
      </c>
      <c r="E405" s="14">
        <v>5405.5</v>
      </c>
      <c r="F405" s="14">
        <v>2735.7</v>
      </c>
      <c r="G405" s="13" t="s">
        <v>1114</v>
      </c>
      <c r="H405" s="13">
        <v>2</v>
      </c>
      <c r="I405" s="13"/>
      <c r="J405" s="13"/>
      <c r="K405" s="14"/>
      <c r="L405" s="14"/>
      <c r="M405" s="14"/>
      <c r="N405" s="14"/>
      <c r="O405" s="14"/>
      <c r="P405" s="14">
        <f t="shared" si="164"/>
        <v>5800000</v>
      </c>
      <c r="Q405" s="14"/>
      <c r="R405" s="14"/>
      <c r="S405" s="14"/>
      <c r="T405" s="14"/>
      <c r="U405" s="14">
        <f t="shared" si="165"/>
        <v>422649.60000000003</v>
      </c>
      <c r="V405" s="14"/>
      <c r="W405" s="14">
        <f t="shared" si="158"/>
        <v>6222649.5999999996</v>
      </c>
      <c r="X405" s="18" t="s">
        <v>588</v>
      </c>
      <c r="Y405" s="45">
        <v>0</v>
      </c>
      <c r="Z405" s="45">
        <v>0</v>
      </c>
      <c r="AA405" s="45">
        <v>0</v>
      </c>
      <c r="AB405" s="17">
        <f t="shared" si="159"/>
        <v>6222649.5999999996</v>
      </c>
    </row>
    <row r="406" spans="1:28" s="10" customFormat="1" ht="93.75" customHeight="1" x14ac:dyDescent="0.25">
      <c r="A406" s="15">
        <f>IF(OR(C406=0,C406=""),"",COUNTA($C$18:C406))</f>
        <v>376</v>
      </c>
      <c r="B406" s="23" t="s">
        <v>430</v>
      </c>
      <c r="C406" s="34">
        <v>1985</v>
      </c>
      <c r="D406" s="14">
        <v>4956.54</v>
      </c>
      <c r="E406" s="14">
        <v>4956.5</v>
      </c>
      <c r="F406" s="14">
        <v>2526</v>
      </c>
      <c r="G406" s="13" t="s">
        <v>1114</v>
      </c>
      <c r="H406" s="13">
        <v>2</v>
      </c>
      <c r="I406" s="13"/>
      <c r="J406" s="13"/>
      <c r="K406" s="14"/>
      <c r="L406" s="14"/>
      <c r="M406" s="14"/>
      <c r="N406" s="16"/>
      <c r="O406" s="14"/>
      <c r="P406" s="14">
        <f t="shared" si="164"/>
        <v>5800000</v>
      </c>
      <c r="Q406" s="14"/>
      <c r="R406" s="14"/>
      <c r="S406" s="14"/>
      <c r="T406" s="14"/>
      <c r="U406" s="14">
        <f t="shared" si="165"/>
        <v>237913.91999999998</v>
      </c>
      <c r="V406" s="14"/>
      <c r="W406" s="14">
        <f t="shared" si="158"/>
        <v>6037913.9199999999</v>
      </c>
      <c r="X406" s="18" t="s">
        <v>588</v>
      </c>
      <c r="Y406" s="45">
        <v>0</v>
      </c>
      <c r="Z406" s="45">
        <v>0</v>
      </c>
      <c r="AA406" s="45">
        <v>0</v>
      </c>
      <c r="AB406" s="17">
        <f t="shared" si="159"/>
        <v>6037913.9199999999</v>
      </c>
    </row>
    <row r="407" spans="1:28" s="10" customFormat="1" ht="93.75" customHeight="1" x14ac:dyDescent="0.25">
      <c r="A407" s="15">
        <f>IF(OR(C407=0,C407=""),"",COUNTA($C$18:C407))</f>
        <v>377</v>
      </c>
      <c r="B407" s="23" t="s">
        <v>431</v>
      </c>
      <c r="C407" s="34">
        <v>1985</v>
      </c>
      <c r="D407" s="14">
        <v>7540.3</v>
      </c>
      <c r="E407" s="14">
        <v>5745.4</v>
      </c>
      <c r="F407" s="14">
        <v>1764.5</v>
      </c>
      <c r="G407" s="13" t="s">
        <v>1114</v>
      </c>
      <c r="H407" s="13">
        <v>3</v>
      </c>
      <c r="I407" s="13"/>
      <c r="J407" s="13"/>
      <c r="K407" s="14"/>
      <c r="L407" s="14"/>
      <c r="M407" s="14"/>
      <c r="N407" s="16"/>
      <c r="O407" s="14"/>
      <c r="P407" s="14">
        <f t="shared" si="164"/>
        <v>8700000</v>
      </c>
      <c r="Q407" s="14"/>
      <c r="R407" s="14"/>
      <c r="S407" s="14"/>
      <c r="T407" s="14"/>
      <c r="U407" s="14">
        <f t="shared" si="165"/>
        <v>361934.4</v>
      </c>
      <c r="V407" s="14"/>
      <c r="W407" s="14">
        <f t="shared" si="158"/>
        <v>9061934.4000000004</v>
      </c>
      <c r="X407" s="18" t="s">
        <v>588</v>
      </c>
      <c r="Y407" s="45">
        <v>0</v>
      </c>
      <c r="Z407" s="45">
        <v>0</v>
      </c>
      <c r="AA407" s="45">
        <v>0</v>
      </c>
      <c r="AB407" s="17">
        <f t="shared" si="159"/>
        <v>9061934.4000000004</v>
      </c>
    </row>
    <row r="408" spans="1:28" s="10" customFormat="1" ht="93.75" customHeight="1" x14ac:dyDescent="0.25">
      <c r="A408" s="15">
        <f>IF(OR(C408=0,C408=""),"",COUNTA($C$18:C408))</f>
        <v>378</v>
      </c>
      <c r="B408" s="23" t="s">
        <v>432</v>
      </c>
      <c r="C408" s="34">
        <v>1985</v>
      </c>
      <c r="D408" s="14">
        <v>8191.1</v>
      </c>
      <c r="E408" s="14">
        <v>6221</v>
      </c>
      <c r="F408" s="14">
        <v>1923.5</v>
      </c>
      <c r="G408" s="13" t="s">
        <v>1120</v>
      </c>
      <c r="H408" s="13">
        <v>1</v>
      </c>
      <c r="I408" s="13"/>
      <c r="J408" s="13">
        <v>1</v>
      </c>
      <c r="K408" s="14"/>
      <c r="L408" s="14"/>
      <c r="M408" s="14"/>
      <c r="N408" s="16"/>
      <c r="O408" s="14"/>
      <c r="P408" s="14">
        <f>3400000+3600000</f>
        <v>7000000</v>
      </c>
      <c r="Q408" s="14"/>
      <c r="R408" s="14"/>
      <c r="S408" s="14"/>
      <c r="T408" s="14"/>
      <c r="U408" s="14">
        <f>68*D408</f>
        <v>556994.80000000005</v>
      </c>
      <c r="V408" s="14"/>
      <c r="W408" s="14">
        <f t="shared" si="158"/>
        <v>7556994.7999999998</v>
      </c>
      <c r="X408" s="18" t="s">
        <v>588</v>
      </c>
      <c r="Y408" s="45">
        <v>0</v>
      </c>
      <c r="Z408" s="45">
        <v>0</v>
      </c>
      <c r="AA408" s="45">
        <v>0</v>
      </c>
      <c r="AB408" s="17">
        <f t="shared" si="159"/>
        <v>7556994.7999999998</v>
      </c>
    </row>
    <row r="409" spans="1:28" s="10" customFormat="1" ht="93.75" customHeight="1" x14ac:dyDescent="0.25">
      <c r="A409" s="15">
        <f>IF(OR(C409=0,C409=""),"",COUNTA($C$18:C409))</f>
        <v>379</v>
      </c>
      <c r="B409" s="23" t="s">
        <v>444</v>
      </c>
      <c r="C409" s="34">
        <v>1986</v>
      </c>
      <c r="D409" s="14">
        <v>4822.2</v>
      </c>
      <c r="E409" s="14">
        <v>3698.3</v>
      </c>
      <c r="F409" s="14">
        <v>0</v>
      </c>
      <c r="G409" s="13" t="s">
        <v>1114</v>
      </c>
      <c r="H409" s="13">
        <v>2</v>
      </c>
      <c r="I409" s="13"/>
      <c r="J409" s="13"/>
      <c r="K409" s="14"/>
      <c r="L409" s="14"/>
      <c r="M409" s="14"/>
      <c r="N409" s="16"/>
      <c r="O409" s="82"/>
      <c r="P409" s="14">
        <f t="shared" ref="P409:P414" si="166">2900000*H409</f>
        <v>5800000</v>
      </c>
      <c r="Q409" s="14"/>
      <c r="R409" s="14"/>
      <c r="S409" s="14"/>
      <c r="T409" s="14"/>
      <c r="U409" s="14">
        <f t="shared" ref="U409:U414" si="167">48*D409</f>
        <v>231465.59999999998</v>
      </c>
      <c r="V409" s="13"/>
      <c r="W409" s="14">
        <f t="shared" si="158"/>
        <v>6031465.5999999996</v>
      </c>
      <c r="X409" s="18" t="s">
        <v>588</v>
      </c>
      <c r="Y409" s="45">
        <v>0</v>
      </c>
      <c r="Z409" s="45">
        <v>0</v>
      </c>
      <c r="AA409" s="45">
        <v>0</v>
      </c>
      <c r="AB409" s="17">
        <f t="shared" si="159"/>
        <v>6031465.5999999996</v>
      </c>
    </row>
    <row r="410" spans="1:28" s="10" customFormat="1" ht="93.75" customHeight="1" x14ac:dyDescent="0.25">
      <c r="A410" s="15">
        <f>IF(OR(C410=0,C410=""),"",COUNTA($C$18:C410))</f>
        <v>380</v>
      </c>
      <c r="B410" s="23" t="s">
        <v>445</v>
      </c>
      <c r="C410" s="34">
        <v>1986</v>
      </c>
      <c r="D410" s="14">
        <v>14459.7</v>
      </c>
      <c r="E410" s="14">
        <v>10949.9</v>
      </c>
      <c r="F410" s="14">
        <v>0</v>
      </c>
      <c r="G410" s="13" t="s">
        <v>1114</v>
      </c>
      <c r="H410" s="13">
        <v>6</v>
      </c>
      <c r="I410" s="13"/>
      <c r="J410" s="13"/>
      <c r="K410" s="14"/>
      <c r="L410" s="14"/>
      <c r="M410" s="14"/>
      <c r="N410" s="16"/>
      <c r="O410" s="14"/>
      <c r="P410" s="14">
        <f t="shared" si="166"/>
        <v>17400000</v>
      </c>
      <c r="Q410" s="14"/>
      <c r="R410" s="14"/>
      <c r="S410" s="14"/>
      <c r="T410" s="14"/>
      <c r="U410" s="14">
        <f t="shared" si="167"/>
        <v>694065.60000000009</v>
      </c>
      <c r="V410" s="13"/>
      <c r="W410" s="14">
        <f t="shared" si="158"/>
        <v>18094065.600000001</v>
      </c>
      <c r="X410" s="18" t="s">
        <v>588</v>
      </c>
      <c r="Y410" s="45">
        <v>0</v>
      </c>
      <c r="Z410" s="45">
        <v>0</v>
      </c>
      <c r="AA410" s="45">
        <v>0</v>
      </c>
      <c r="AB410" s="17">
        <f t="shared" si="159"/>
        <v>18094065.600000001</v>
      </c>
    </row>
    <row r="411" spans="1:28" s="10" customFormat="1" ht="93.75" customHeight="1" x14ac:dyDescent="0.25">
      <c r="A411" s="15">
        <f>IF(OR(C411=0,C411=""),"",COUNTA($C$18:C411))</f>
        <v>381</v>
      </c>
      <c r="B411" s="23" t="s">
        <v>446</v>
      </c>
      <c r="C411" s="34">
        <v>1986</v>
      </c>
      <c r="D411" s="14">
        <v>7585.17</v>
      </c>
      <c r="E411" s="14">
        <v>4990.2700000000004</v>
      </c>
      <c r="F411" s="14">
        <v>35.08</v>
      </c>
      <c r="G411" s="13" t="s">
        <v>1114</v>
      </c>
      <c r="H411" s="13">
        <v>1</v>
      </c>
      <c r="I411" s="13"/>
      <c r="J411" s="13"/>
      <c r="K411" s="14"/>
      <c r="L411" s="14"/>
      <c r="M411" s="14"/>
      <c r="N411" s="16"/>
      <c r="O411" s="14"/>
      <c r="P411" s="14">
        <f t="shared" si="166"/>
        <v>2900000</v>
      </c>
      <c r="Q411" s="14"/>
      <c r="R411" s="14"/>
      <c r="S411" s="14"/>
      <c r="T411" s="14"/>
      <c r="U411" s="14">
        <f t="shared" si="167"/>
        <v>364088.16000000003</v>
      </c>
      <c r="V411" s="14"/>
      <c r="W411" s="14">
        <f t="shared" si="158"/>
        <v>3264088.16</v>
      </c>
      <c r="X411" s="18" t="s">
        <v>588</v>
      </c>
      <c r="Y411" s="45">
        <v>0</v>
      </c>
      <c r="Z411" s="45">
        <v>0</v>
      </c>
      <c r="AA411" s="45">
        <v>0</v>
      </c>
      <c r="AB411" s="17">
        <f t="shared" si="159"/>
        <v>3264088.16</v>
      </c>
    </row>
    <row r="412" spans="1:28" s="10" customFormat="1" ht="93.75" customHeight="1" x14ac:dyDescent="0.25">
      <c r="A412" s="15">
        <f>IF(OR(C412=0,C412=""),"",COUNTA($C$18:C412))</f>
        <v>382</v>
      </c>
      <c r="B412" s="23" t="s">
        <v>447</v>
      </c>
      <c r="C412" s="34">
        <v>1986</v>
      </c>
      <c r="D412" s="14">
        <v>7583.49</v>
      </c>
      <c r="E412" s="14">
        <v>5001.29</v>
      </c>
      <c r="F412" s="14">
        <v>23.1</v>
      </c>
      <c r="G412" s="13" t="s">
        <v>1114</v>
      </c>
      <c r="H412" s="13">
        <v>1</v>
      </c>
      <c r="I412" s="13"/>
      <c r="J412" s="13"/>
      <c r="K412" s="14"/>
      <c r="L412" s="14"/>
      <c r="M412" s="14"/>
      <c r="N412" s="16"/>
      <c r="O412" s="14"/>
      <c r="P412" s="14">
        <f t="shared" si="166"/>
        <v>2900000</v>
      </c>
      <c r="Q412" s="14"/>
      <c r="R412" s="14"/>
      <c r="S412" s="14"/>
      <c r="T412" s="14"/>
      <c r="U412" s="14">
        <f t="shared" si="167"/>
        <v>364007.52</v>
      </c>
      <c r="V412" s="14"/>
      <c r="W412" s="14">
        <f t="shared" si="158"/>
        <v>3264007.52</v>
      </c>
      <c r="X412" s="18" t="s">
        <v>588</v>
      </c>
      <c r="Y412" s="45">
        <v>0</v>
      </c>
      <c r="Z412" s="45">
        <v>0</v>
      </c>
      <c r="AA412" s="45">
        <v>0</v>
      </c>
      <c r="AB412" s="17">
        <f t="shared" si="159"/>
        <v>3264007.52</v>
      </c>
    </row>
    <row r="413" spans="1:28" s="10" customFormat="1" ht="93.75" customHeight="1" x14ac:dyDescent="0.25">
      <c r="A413" s="15">
        <f>IF(OR(C413=0,C413=""),"",COUNTA($C$18:C413))</f>
        <v>383</v>
      </c>
      <c r="B413" s="23" t="s">
        <v>448</v>
      </c>
      <c r="C413" s="34">
        <v>1986</v>
      </c>
      <c r="D413" s="14">
        <v>7582.88</v>
      </c>
      <c r="E413" s="14">
        <v>5011.08</v>
      </c>
      <c r="F413" s="14">
        <v>12.7</v>
      </c>
      <c r="G413" s="13" t="s">
        <v>1114</v>
      </c>
      <c r="H413" s="13">
        <v>1</v>
      </c>
      <c r="I413" s="13"/>
      <c r="J413" s="13"/>
      <c r="K413" s="14"/>
      <c r="L413" s="14"/>
      <c r="M413" s="14"/>
      <c r="N413" s="16"/>
      <c r="O413" s="14"/>
      <c r="P413" s="14">
        <f t="shared" si="166"/>
        <v>2900000</v>
      </c>
      <c r="Q413" s="14"/>
      <c r="R413" s="14"/>
      <c r="S413" s="14"/>
      <c r="T413" s="14"/>
      <c r="U413" s="14">
        <f t="shared" si="167"/>
        <v>363978.23999999999</v>
      </c>
      <c r="V413" s="14"/>
      <c r="W413" s="14">
        <f t="shared" si="158"/>
        <v>3263978.24</v>
      </c>
      <c r="X413" s="18" t="s">
        <v>588</v>
      </c>
      <c r="Y413" s="45">
        <v>0</v>
      </c>
      <c r="Z413" s="45">
        <v>0</v>
      </c>
      <c r="AA413" s="45">
        <v>0</v>
      </c>
      <c r="AB413" s="17">
        <f t="shared" si="159"/>
        <v>3263978.24</v>
      </c>
    </row>
    <row r="414" spans="1:28" s="10" customFormat="1" ht="93.75" customHeight="1" x14ac:dyDescent="0.25">
      <c r="A414" s="15">
        <f>IF(OR(C414=0,C414=""),"",COUNTA($C$18:C414))</f>
        <v>384</v>
      </c>
      <c r="B414" s="23" t="s">
        <v>449</v>
      </c>
      <c r="C414" s="34">
        <v>1986</v>
      </c>
      <c r="D414" s="14">
        <v>7186.2</v>
      </c>
      <c r="E414" s="14">
        <v>5475.7</v>
      </c>
      <c r="F414" s="14">
        <v>1544.7</v>
      </c>
      <c r="G414" s="13" t="s">
        <v>1114</v>
      </c>
      <c r="H414" s="13">
        <v>3</v>
      </c>
      <c r="I414" s="13"/>
      <c r="J414" s="13"/>
      <c r="K414" s="14"/>
      <c r="L414" s="14"/>
      <c r="M414" s="14"/>
      <c r="N414" s="16"/>
      <c r="O414" s="14"/>
      <c r="P414" s="14">
        <f t="shared" si="166"/>
        <v>8700000</v>
      </c>
      <c r="Q414" s="14"/>
      <c r="R414" s="14"/>
      <c r="S414" s="14"/>
      <c r="T414" s="14"/>
      <c r="U414" s="14">
        <f t="shared" si="167"/>
        <v>344937.6</v>
      </c>
      <c r="V414" s="14"/>
      <c r="W414" s="14">
        <f t="shared" si="158"/>
        <v>9044937.5999999996</v>
      </c>
      <c r="X414" s="18" t="s">
        <v>588</v>
      </c>
      <c r="Y414" s="45">
        <v>0</v>
      </c>
      <c r="Z414" s="45">
        <v>0</v>
      </c>
      <c r="AA414" s="45">
        <v>0</v>
      </c>
      <c r="AB414" s="17">
        <f t="shared" si="159"/>
        <v>9044937.5999999996</v>
      </c>
    </row>
    <row r="415" spans="1:28" s="10" customFormat="1" ht="93.75" customHeight="1" x14ac:dyDescent="0.25">
      <c r="A415" s="15">
        <f>IF(OR(C415=0,C415=""),"",COUNTA($C$18:C415))</f>
        <v>385</v>
      </c>
      <c r="B415" s="23" t="s">
        <v>450</v>
      </c>
      <c r="C415" s="34">
        <v>1986</v>
      </c>
      <c r="D415" s="14">
        <v>7795.8</v>
      </c>
      <c r="E415" s="14">
        <v>6421.6</v>
      </c>
      <c r="F415" s="14">
        <v>1791.8</v>
      </c>
      <c r="G415" s="13" t="s">
        <v>1120</v>
      </c>
      <c r="H415" s="13">
        <v>1</v>
      </c>
      <c r="I415" s="13"/>
      <c r="J415" s="13">
        <v>1</v>
      </c>
      <c r="K415" s="14"/>
      <c r="L415" s="14"/>
      <c r="M415" s="14"/>
      <c r="N415" s="16"/>
      <c r="O415" s="14"/>
      <c r="P415" s="14">
        <f>3400000+3600000</f>
        <v>7000000</v>
      </c>
      <c r="Q415" s="14"/>
      <c r="R415" s="14"/>
      <c r="S415" s="14"/>
      <c r="T415" s="14"/>
      <c r="U415" s="14">
        <f>68*D415</f>
        <v>530114.4</v>
      </c>
      <c r="V415" s="13"/>
      <c r="W415" s="14">
        <f t="shared" si="158"/>
        <v>7530114.4000000004</v>
      </c>
      <c r="X415" s="18" t="s">
        <v>588</v>
      </c>
      <c r="Y415" s="45">
        <v>0</v>
      </c>
      <c r="Z415" s="45">
        <v>0</v>
      </c>
      <c r="AA415" s="45">
        <v>0</v>
      </c>
      <c r="AB415" s="17">
        <f t="shared" si="159"/>
        <v>7530114.4000000004</v>
      </c>
    </row>
    <row r="416" spans="1:28" s="10" customFormat="1" ht="93.75" customHeight="1" x14ac:dyDescent="0.25">
      <c r="A416" s="15">
        <f>IF(OR(C416=0,C416=""),"",COUNTA($C$18:C416))</f>
        <v>386</v>
      </c>
      <c r="B416" s="23" t="s">
        <v>453</v>
      </c>
      <c r="C416" s="34">
        <v>1987</v>
      </c>
      <c r="D416" s="14">
        <v>8915.2999999999993</v>
      </c>
      <c r="E416" s="14">
        <v>5356.4</v>
      </c>
      <c r="F416" s="14">
        <v>2897.5</v>
      </c>
      <c r="G416" s="13" t="s">
        <v>1114</v>
      </c>
      <c r="H416" s="13">
        <v>2</v>
      </c>
      <c r="I416" s="13"/>
      <c r="J416" s="13"/>
      <c r="K416" s="14"/>
      <c r="L416" s="14"/>
      <c r="M416" s="14"/>
      <c r="N416" s="16"/>
      <c r="O416" s="14"/>
      <c r="P416" s="14">
        <f t="shared" ref="P416:P418" si="168">2900000*H416</f>
        <v>5800000</v>
      </c>
      <c r="Q416" s="14"/>
      <c r="R416" s="14"/>
      <c r="S416" s="14"/>
      <c r="T416" s="14"/>
      <c r="U416" s="14">
        <f t="shared" ref="U416:U418" si="169">48*D416</f>
        <v>427934.39999999997</v>
      </c>
      <c r="V416" s="14"/>
      <c r="W416" s="14">
        <f t="shared" si="158"/>
        <v>6227934.4000000004</v>
      </c>
      <c r="X416" s="18" t="s">
        <v>588</v>
      </c>
      <c r="Y416" s="45">
        <v>0</v>
      </c>
      <c r="Z416" s="45">
        <v>0</v>
      </c>
      <c r="AA416" s="45">
        <v>0</v>
      </c>
      <c r="AB416" s="17">
        <f t="shared" si="159"/>
        <v>6227934.4000000004</v>
      </c>
    </row>
    <row r="417" spans="1:28" s="10" customFormat="1" ht="93.75" customHeight="1" x14ac:dyDescent="0.25">
      <c r="A417" s="15">
        <f>IF(OR(C417=0,C417=""),"",COUNTA($C$18:C417))</f>
        <v>387</v>
      </c>
      <c r="B417" s="23" t="s">
        <v>454</v>
      </c>
      <c r="C417" s="34">
        <v>1987</v>
      </c>
      <c r="D417" s="14">
        <v>8625.6</v>
      </c>
      <c r="E417" s="14">
        <v>5244.8</v>
      </c>
      <c r="F417" s="14">
        <v>2718.8</v>
      </c>
      <c r="G417" s="13" t="s">
        <v>1114</v>
      </c>
      <c r="H417" s="13">
        <v>2</v>
      </c>
      <c r="I417" s="13"/>
      <c r="J417" s="13"/>
      <c r="K417" s="14"/>
      <c r="L417" s="14"/>
      <c r="M417" s="14"/>
      <c r="N417" s="16"/>
      <c r="O417" s="14"/>
      <c r="P417" s="14">
        <f t="shared" si="168"/>
        <v>5800000</v>
      </c>
      <c r="Q417" s="14"/>
      <c r="R417" s="14"/>
      <c r="S417" s="14"/>
      <c r="T417" s="14"/>
      <c r="U417" s="14">
        <f t="shared" si="169"/>
        <v>414028.80000000005</v>
      </c>
      <c r="V417" s="14"/>
      <c r="W417" s="14">
        <f t="shared" ref="W417:W418" si="170">K417+L417+M417+N417+O417+P417+Q417+R417+S417+T417+U417+V417</f>
        <v>6214028.7999999998</v>
      </c>
      <c r="X417" s="18" t="s">
        <v>588</v>
      </c>
      <c r="Y417" s="45">
        <v>0</v>
      </c>
      <c r="Z417" s="45">
        <v>0</v>
      </c>
      <c r="AA417" s="45">
        <v>0</v>
      </c>
      <c r="AB417" s="17">
        <f t="shared" ref="AB417:AB418" si="171">W417-(Y417+Z417+AA417)</f>
        <v>6214028.7999999998</v>
      </c>
    </row>
    <row r="418" spans="1:28" s="10" customFormat="1" ht="93.75" customHeight="1" x14ac:dyDescent="0.25">
      <c r="A418" s="15">
        <f>IF(OR(C418=0,C418=""),"",COUNTA($C$18:C418))</f>
        <v>388</v>
      </c>
      <c r="B418" s="23" t="s">
        <v>534</v>
      </c>
      <c r="C418" s="34">
        <v>1995</v>
      </c>
      <c r="D418" s="14">
        <v>6558.2</v>
      </c>
      <c r="E418" s="14">
        <v>4910.3999999999996</v>
      </c>
      <c r="F418" s="14">
        <v>1919.4</v>
      </c>
      <c r="G418" s="13" t="s">
        <v>1114</v>
      </c>
      <c r="H418" s="13">
        <v>1</v>
      </c>
      <c r="I418" s="13"/>
      <c r="J418" s="13"/>
      <c r="K418" s="14"/>
      <c r="L418" s="14"/>
      <c r="M418" s="14"/>
      <c r="N418" s="16"/>
      <c r="O418" s="14"/>
      <c r="P418" s="14">
        <f t="shared" si="168"/>
        <v>2900000</v>
      </c>
      <c r="Q418" s="14"/>
      <c r="R418" s="14"/>
      <c r="S418" s="14"/>
      <c r="T418" s="14"/>
      <c r="U418" s="14">
        <f t="shared" si="169"/>
        <v>314793.59999999998</v>
      </c>
      <c r="V418" s="13"/>
      <c r="W418" s="14">
        <f t="shared" si="170"/>
        <v>3214793.6</v>
      </c>
      <c r="X418" s="18" t="s">
        <v>588</v>
      </c>
      <c r="Y418" s="45">
        <v>0</v>
      </c>
      <c r="Z418" s="45">
        <v>0</v>
      </c>
      <c r="AA418" s="45">
        <v>0</v>
      </c>
      <c r="AB418" s="17">
        <f t="shared" si="171"/>
        <v>3214793.6</v>
      </c>
    </row>
    <row r="419" spans="1:28" s="10" customFormat="1" ht="93.75" customHeight="1" x14ac:dyDescent="0.25">
      <c r="A419" s="15" t="str">
        <f>IF(OR(C419=0,C419=""),"",COUNTA($C$18:C419))</f>
        <v/>
      </c>
      <c r="B419" s="23"/>
      <c r="C419" s="34"/>
      <c r="D419" s="22">
        <f>SUM(D353:D418)</f>
        <v>546418.29999999993</v>
      </c>
      <c r="E419" s="22">
        <f t="shared" ref="E419:F419" si="172">SUM(E353:E418)</f>
        <v>366226.28</v>
      </c>
      <c r="F419" s="22">
        <f t="shared" si="172"/>
        <v>49800.880000000005</v>
      </c>
      <c r="G419" s="13"/>
      <c r="H419" s="13"/>
      <c r="I419" s="13"/>
      <c r="J419" s="13"/>
      <c r="K419" s="14"/>
      <c r="L419" s="14"/>
      <c r="M419" s="14"/>
      <c r="N419" s="16"/>
      <c r="O419" s="14"/>
      <c r="P419" s="14"/>
      <c r="Q419" s="14"/>
      <c r="R419" s="14"/>
      <c r="S419" s="14"/>
      <c r="T419" s="14"/>
      <c r="U419" s="14"/>
      <c r="V419" s="13"/>
      <c r="W419" s="22">
        <f>SUM(W353:W418)</f>
        <v>631718160.39999974</v>
      </c>
      <c r="X419" s="22"/>
      <c r="Y419" s="22"/>
      <c r="Z419" s="22"/>
      <c r="AA419" s="22">
        <f t="shared" ref="AA419:AB419" si="173">SUM(AA353:AA418)</f>
        <v>0</v>
      </c>
      <c r="AB419" s="22">
        <f t="shared" si="173"/>
        <v>631718160.39999974</v>
      </c>
    </row>
    <row r="420" spans="1:28" s="10" customFormat="1" ht="93.75" customHeight="1" x14ac:dyDescent="0.25">
      <c r="A420" s="15" t="str">
        <f>IF(OR(C420=0,C420=""),"",COUNTA($C$18:C420))</f>
        <v/>
      </c>
      <c r="B420" s="25" t="s">
        <v>1060</v>
      </c>
      <c r="C420" s="34"/>
      <c r="D420" s="14"/>
      <c r="E420" s="14"/>
      <c r="F420" s="14"/>
      <c r="G420" s="13"/>
      <c r="H420" s="13"/>
      <c r="I420" s="13"/>
      <c r="J420" s="13"/>
      <c r="K420" s="14"/>
      <c r="L420" s="14"/>
      <c r="M420" s="14"/>
      <c r="N420" s="16"/>
      <c r="O420" s="14"/>
      <c r="P420" s="14"/>
      <c r="Q420" s="14"/>
      <c r="R420" s="14"/>
      <c r="S420" s="14"/>
      <c r="T420" s="14"/>
      <c r="U420" s="14"/>
      <c r="V420" s="13"/>
      <c r="W420" s="17"/>
      <c r="X420" s="17"/>
      <c r="Y420" s="17"/>
      <c r="Z420" s="17"/>
      <c r="AA420" s="17"/>
      <c r="AB420" s="17"/>
    </row>
    <row r="421" spans="1:28" s="10" customFormat="1" ht="93.75" customHeight="1" x14ac:dyDescent="0.25">
      <c r="A421" s="15">
        <f>IF(OR(C421=0,C421=""),"",COUNTA($C$18:C421))</f>
        <v>389</v>
      </c>
      <c r="B421" s="23" t="s">
        <v>174</v>
      </c>
      <c r="C421" s="34">
        <v>1938</v>
      </c>
      <c r="D421" s="14">
        <v>1845</v>
      </c>
      <c r="E421" s="14">
        <v>1200</v>
      </c>
      <c r="F421" s="14">
        <v>645</v>
      </c>
      <c r="G421" s="13" t="s">
        <v>1106</v>
      </c>
      <c r="H421" s="13"/>
      <c r="I421" s="13"/>
      <c r="J421" s="13"/>
      <c r="K421" s="14">
        <f>558*D421</f>
        <v>1029510</v>
      </c>
      <c r="L421" s="14"/>
      <c r="M421" s="14">
        <f>430*D421</f>
        <v>793350</v>
      </c>
      <c r="N421" s="16"/>
      <c r="O421" s="14"/>
      <c r="P421" s="14"/>
      <c r="Q421" s="14"/>
      <c r="R421" s="14">
        <f>187*D421</f>
        <v>345015</v>
      </c>
      <c r="S421" s="14"/>
      <c r="T421" s="14">
        <f>116*D421</f>
        <v>214020</v>
      </c>
      <c r="U421" s="14">
        <f>34*D421</f>
        <v>62730</v>
      </c>
      <c r="V421" s="14"/>
      <c r="W421" s="14">
        <f>K421+L421+M421+N421+O421+P421+Q421+R421+S421+T421+U421+V421</f>
        <v>2444625</v>
      </c>
      <c r="X421" s="18" t="s">
        <v>588</v>
      </c>
      <c r="Y421" s="45">
        <v>0</v>
      </c>
      <c r="Z421" s="45">
        <v>0</v>
      </c>
      <c r="AA421" s="45">
        <v>0</v>
      </c>
      <c r="AB421" s="17">
        <f t="shared" ref="AB421" si="174">W421-(Y421+Z421+AA421)</f>
        <v>2444625</v>
      </c>
    </row>
    <row r="422" spans="1:28" s="10" customFormat="1" ht="93.75" customHeight="1" x14ac:dyDescent="0.25">
      <c r="A422" s="15" t="str">
        <f>IF(OR(C422=0,C422=""),"",COUNTA($C$18:C422))</f>
        <v/>
      </c>
      <c r="B422" s="23"/>
      <c r="C422" s="34"/>
      <c r="D422" s="22">
        <f>SUM(D421:D421)</f>
        <v>1845</v>
      </c>
      <c r="E422" s="22">
        <f>SUM(E421:E421)</f>
        <v>1200</v>
      </c>
      <c r="F422" s="22">
        <f>SUM(F421:F421)</f>
        <v>645</v>
      </c>
      <c r="G422" s="13"/>
      <c r="H422" s="13"/>
      <c r="I422" s="13"/>
      <c r="J422" s="13"/>
      <c r="K422" s="14"/>
      <c r="L422" s="14"/>
      <c r="M422" s="14"/>
      <c r="N422" s="16"/>
      <c r="O422" s="14"/>
      <c r="P422" s="14"/>
      <c r="Q422" s="14"/>
      <c r="R422" s="14"/>
      <c r="S422" s="14"/>
      <c r="T422" s="14"/>
      <c r="U422" s="14"/>
      <c r="V422" s="14"/>
      <c r="W422" s="22">
        <f>SUM(W421:W421)</f>
        <v>2444625</v>
      </c>
      <c r="X422" s="22"/>
      <c r="Y422" s="22"/>
      <c r="Z422" s="22"/>
      <c r="AA422" s="22">
        <f t="shared" ref="AA422:AB422" si="175">SUM(AA421:AA421)</f>
        <v>0</v>
      </c>
      <c r="AB422" s="22">
        <f t="shared" si="175"/>
        <v>2444625</v>
      </c>
    </row>
    <row r="423" spans="1:28" s="10" customFormat="1" ht="93.75" customHeight="1" x14ac:dyDescent="0.25">
      <c r="A423" s="15" t="str">
        <f>IF(OR(C423=0,C423=""),"",COUNTA($C$18:C423))</f>
        <v/>
      </c>
      <c r="B423" s="25" t="s">
        <v>1061</v>
      </c>
      <c r="C423" s="34"/>
      <c r="D423" s="14"/>
      <c r="E423" s="14"/>
      <c r="F423" s="14"/>
      <c r="G423" s="13"/>
      <c r="H423" s="13"/>
      <c r="I423" s="13"/>
      <c r="J423" s="13"/>
      <c r="K423" s="14"/>
      <c r="L423" s="14"/>
      <c r="M423" s="14"/>
      <c r="N423" s="16"/>
      <c r="O423" s="14"/>
      <c r="P423" s="14"/>
      <c r="Q423" s="14"/>
      <c r="R423" s="14"/>
      <c r="S423" s="14"/>
      <c r="T423" s="14"/>
      <c r="U423" s="14"/>
      <c r="V423" s="14"/>
      <c r="W423" s="17"/>
      <c r="X423" s="17"/>
      <c r="Y423" s="17"/>
      <c r="Z423" s="17"/>
      <c r="AA423" s="17"/>
      <c r="AB423" s="17"/>
    </row>
    <row r="424" spans="1:28" s="10" customFormat="1" ht="93.75" customHeight="1" x14ac:dyDescent="0.25">
      <c r="A424" s="15">
        <f>IF(OR(C424=0,C424=""),"",COUNTA($C$18:C424))</f>
        <v>390</v>
      </c>
      <c r="B424" s="23" t="s">
        <v>250</v>
      </c>
      <c r="C424" s="34">
        <v>1965</v>
      </c>
      <c r="D424" s="14">
        <v>727.9</v>
      </c>
      <c r="E424" s="14">
        <v>542</v>
      </c>
      <c r="F424" s="14">
        <v>40</v>
      </c>
      <c r="G424" s="13" t="s">
        <v>1106</v>
      </c>
      <c r="H424" s="13"/>
      <c r="I424" s="13"/>
      <c r="J424" s="13"/>
      <c r="K424" s="14">
        <f t="shared" ref="K424:K425" si="176">558*D424</f>
        <v>406168.2</v>
      </c>
      <c r="L424" s="14"/>
      <c r="M424" s="14">
        <f t="shared" ref="M424:M425" si="177">430*D424</f>
        <v>312997</v>
      </c>
      <c r="N424" s="14">
        <f t="shared" ref="N424:N425" si="178">511*D424</f>
        <v>371956.89999999997</v>
      </c>
      <c r="O424" s="14"/>
      <c r="P424" s="14"/>
      <c r="Q424" s="14">
        <f t="shared" ref="Q424:Q425" si="179">3961*D424</f>
        <v>2883211.9</v>
      </c>
      <c r="R424" s="14"/>
      <c r="S424" s="14">
        <f t="shared" ref="S424:S425" si="180">3011*D424</f>
        <v>2191706.9</v>
      </c>
      <c r="T424" s="14">
        <f t="shared" ref="T424:T425" si="181">116*D424</f>
        <v>84436.4</v>
      </c>
      <c r="U424" s="14">
        <f t="shared" ref="U424:U425" si="182">34*D424</f>
        <v>24748.6</v>
      </c>
      <c r="V424" s="14">
        <f t="shared" ref="V424:V425" si="183">(K424+L424+M424+N424+O424+P424+Q424+R424+S424+T424)*0.0214</f>
        <v>133760.21422000002</v>
      </c>
      <c r="W424" s="14">
        <f t="shared" ref="W424:W425" si="184">K424+L424+M424+N424+O424+P424+Q424+R424+S424+T424+U424+V424</f>
        <v>6408986.1142200008</v>
      </c>
      <c r="X424" s="18" t="s">
        <v>588</v>
      </c>
      <c r="Y424" s="45">
        <v>0</v>
      </c>
      <c r="Z424" s="45">
        <v>0</v>
      </c>
      <c r="AA424" s="45">
        <v>0</v>
      </c>
      <c r="AB424" s="17">
        <f t="shared" ref="AB424:AB425" si="185">W424-(Y424+Z424+AA424)</f>
        <v>6408986.1142200008</v>
      </c>
    </row>
    <row r="425" spans="1:28" s="10" customFormat="1" ht="93.75" customHeight="1" x14ac:dyDescent="0.25">
      <c r="A425" s="15">
        <f>IF(OR(C425=0,C425=""),"",COUNTA($C$18:C425))</f>
        <v>391</v>
      </c>
      <c r="B425" s="23" t="s">
        <v>251</v>
      </c>
      <c r="C425" s="34">
        <v>1965</v>
      </c>
      <c r="D425" s="14">
        <v>727.9</v>
      </c>
      <c r="E425" s="14">
        <v>542</v>
      </c>
      <c r="F425" s="14">
        <v>40</v>
      </c>
      <c r="G425" s="13" t="s">
        <v>1106</v>
      </c>
      <c r="H425" s="13"/>
      <c r="I425" s="13"/>
      <c r="J425" s="13"/>
      <c r="K425" s="14">
        <f t="shared" si="176"/>
        <v>406168.2</v>
      </c>
      <c r="L425" s="14"/>
      <c r="M425" s="14">
        <f t="shared" si="177"/>
        <v>312997</v>
      </c>
      <c r="N425" s="14">
        <f t="shared" si="178"/>
        <v>371956.89999999997</v>
      </c>
      <c r="O425" s="14"/>
      <c r="P425" s="14"/>
      <c r="Q425" s="14">
        <f t="shared" si="179"/>
        <v>2883211.9</v>
      </c>
      <c r="R425" s="14"/>
      <c r="S425" s="14">
        <f t="shared" si="180"/>
        <v>2191706.9</v>
      </c>
      <c r="T425" s="14">
        <f t="shared" si="181"/>
        <v>84436.4</v>
      </c>
      <c r="U425" s="14">
        <f t="shared" si="182"/>
        <v>24748.6</v>
      </c>
      <c r="V425" s="14">
        <f t="shared" si="183"/>
        <v>133760.21422000002</v>
      </c>
      <c r="W425" s="14">
        <f t="shared" si="184"/>
        <v>6408986.1142200008</v>
      </c>
      <c r="X425" s="18" t="s">
        <v>588</v>
      </c>
      <c r="Y425" s="45">
        <v>0</v>
      </c>
      <c r="Z425" s="45">
        <v>0</v>
      </c>
      <c r="AA425" s="45">
        <v>0</v>
      </c>
      <c r="AB425" s="17">
        <f t="shared" si="185"/>
        <v>6408986.1142200008</v>
      </c>
    </row>
    <row r="426" spans="1:28" s="10" customFormat="1" ht="93.75" customHeight="1" x14ac:dyDescent="0.25">
      <c r="A426" s="15" t="str">
        <f>IF(OR(C426=0,C426=""),"",COUNTA($C$18:C426))</f>
        <v/>
      </c>
      <c r="B426" s="23"/>
      <c r="C426" s="34"/>
      <c r="D426" s="22">
        <f>SUM(D424:D425)</f>
        <v>1455.8</v>
      </c>
      <c r="E426" s="22">
        <f>SUM(E424:E425)</f>
        <v>1084</v>
      </c>
      <c r="F426" s="22">
        <f>SUM(F424:F425)</f>
        <v>80</v>
      </c>
      <c r="G426" s="13"/>
      <c r="H426" s="13"/>
      <c r="I426" s="13"/>
      <c r="J426" s="13"/>
      <c r="K426" s="14"/>
      <c r="L426" s="14"/>
      <c r="M426" s="14"/>
      <c r="N426" s="16"/>
      <c r="O426" s="14"/>
      <c r="P426" s="14"/>
      <c r="Q426" s="14"/>
      <c r="R426" s="14"/>
      <c r="S426" s="14"/>
      <c r="T426" s="14"/>
      <c r="U426" s="14"/>
      <c r="V426" s="13"/>
      <c r="W426" s="22">
        <f>SUM(W424:W425)</f>
        <v>12817972.228440002</v>
      </c>
      <c r="X426" s="22"/>
      <c r="Y426" s="22"/>
      <c r="Z426" s="22"/>
      <c r="AA426" s="22">
        <f t="shared" ref="AA426:AB426" si="186">SUM(AA424:AA425)</f>
        <v>0</v>
      </c>
      <c r="AB426" s="22">
        <f t="shared" si="186"/>
        <v>12817972.228440002</v>
      </c>
    </row>
    <row r="427" spans="1:28" s="10" customFormat="1" ht="93.75" customHeight="1" x14ac:dyDescent="0.25">
      <c r="A427" s="15" t="str">
        <f>IF(OR(C427=0,C427=""),"",COUNTA($C$18:C427))</f>
        <v/>
      </c>
      <c r="B427" s="25" t="s">
        <v>1062</v>
      </c>
      <c r="C427" s="34"/>
      <c r="D427" s="14"/>
      <c r="E427" s="14"/>
      <c r="F427" s="14"/>
      <c r="G427" s="13"/>
      <c r="H427" s="13"/>
      <c r="I427" s="13"/>
      <c r="J427" s="13"/>
      <c r="K427" s="14"/>
      <c r="L427" s="14"/>
      <c r="M427" s="14"/>
      <c r="N427" s="16"/>
      <c r="O427" s="14"/>
      <c r="P427" s="14"/>
      <c r="Q427" s="14"/>
      <c r="R427" s="14"/>
      <c r="S427" s="14"/>
      <c r="T427" s="14"/>
      <c r="U427" s="14"/>
      <c r="V427" s="13"/>
      <c r="W427" s="17"/>
      <c r="X427" s="17"/>
      <c r="Y427" s="17"/>
      <c r="Z427" s="17"/>
      <c r="AA427" s="17"/>
      <c r="AB427" s="17"/>
    </row>
    <row r="428" spans="1:28" s="10" customFormat="1" ht="93.75" customHeight="1" x14ac:dyDescent="0.25">
      <c r="A428" s="15">
        <f>IF(OR(C428=0,C428=""),"",COUNTA($C$18:C428))</f>
        <v>392</v>
      </c>
      <c r="B428" s="23" t="s">
        <v>198</v>
      </c>
      <c r="C428" s="34">
        <v>1917</v>
      </c>
      <c r="D428" s="14">
        <v>569.6</v>
      </c>
      <c r="E428" s="14">
        <v>280.89999999999998</v>
      </c>
      <c r="F428" s="14">
        <v>0</v>
      </c>
      <c r="G428" s="13" t="s">
        <v>1123</v>
      </c>
      <c r="H428" s="13"/>
      <c r="I428" s="13"/>
      <c r="J428" s="13"/>
      <c r="K428" s="14"/>
      <c r="L428" s="14"/>
      <c r="M428" s="14"/>
      <c r="N428" s="16"/>
      <c r="O428" s="14"/>
      <c r="P428" s="14"/>
      <c r="Q428" s="14">
        <f>7791*D428</f>
        <v>4437753.6000000006</v>
      </c>
      <c r="R428" s="14"/>
      <c r="S428" s="14">
        <f>7525*D428</f>
        <v>4286240</v>
      </c>
      <c r="T428" s="14"/>
      <c r="U428" s="14">
        <f>743*D428</f>
        <v>423212.79999999999</v>
      </c>
      <c r="V428" s="14">
        <f t="shared" ref="V428:V431" si="187">(K428+L428+M428+N428+O428+P428+Q428+R428+S428+T428)*0.0214</f>
        <v>186693.46304000003</v>
      </c>
      <c r="W428" s="14">
        <f t="shared" ref="W428:W432" si="188">K428+L428+M428+N428+O428+P428+Q428+R428+S428+T428+U428+V428</f>
        <v>9333899.8630400021</v>
      </c>
      <c r="X428" s="18" t="s">
        <v>588</v>
      </c>
      <c r="Y428" s="45">
        <v>0</v>
      </c>
      <c r="Z428" s="45">
        <v>0</v>
      </c>
      <c r="AA428" s="45">
        <v>0</v>
      </c>
      <c r="AB428" s="17">
        <f t="shared" ref="AB428:AB432" si="189">W428-(Y428+Z428+AA428)</f>
        <v>9333899.8630400021</v>
      </c>
    </row>
    <row r="429" spans="1:28" s="10" customFormat="1" ht="93.75" customHeight="1" x14ac:dyDescent="0.25">
      <c r="A429" s="15">
        <f>IF(OR(C429=0,C429=""),"",COUNTA($C$18:C429))</f>
        <v>393</v>
      </c>
      <c r="B429" s="23" t="s">
        <v>199</v>
      </c>
      <c r="C429" s="34">
        <v>1917</v>
      </c>
      <c r="D429" s="14">
        <v>1039.7</v>
      </c>
      <c r="E429" s="14">
        <v>478.9</v>
      </c>
      <c r="F429" s="14">
        <v>94.2</v>
      </c>
      <c r="G429" s="13" t="s">
        <v>1123</v>
      </c>
      <c r="H429" s="13"/>
      <c r="I429" s="13"/>
      <c r="J429" s="13"/>
      <c r="K429" s="14"/>
      <c r="L429" s="14"/>
      <c r="M429" s="14"/>
      <c r="N429" s="16"/>
      <c r="O429" s="14"/>
      <c r="P429" s="14"/>
      <c r="Q429" s="14">
        <f t="shared" ref="Q429:Q430" si="190">7791*D429</f>
        <v>8100302.7000000002</v>
      </c>
      <c r="R429" s="14"/>
      <c r="S429" s="14">
        <f t="shared" ref="S429:S430" si="191">7525*D429</f>
        <v>7823742.5</v>
      </c>
      <c r="T429" s="14"/>
      <c r="U429" s="14">
        <f>743*D429</f>
        <v>772497.1</v>
      </c>
      <c r="V429" s="14">
        <f t="shared" si="187"/>
        <v>340774.56727999996</v>
      </c>
      <c r="W429" s="14">
        <f t="shared" si="188"/>
        <v>17037316.867279999</v>
      </c>
      <c r="X429" s="18" t="s">
        <v>588</v>
      </c>
      <c r="Y429" s="45">
        <v>0</v>
      </c>
      <c r="Z429" s="45">
        <v>0</v>
      </c>
      <c r="AA429" s="45">
        <v>0</v>
      </c>
      <c r="AB429" s="17">
        <f t="shared" si="189"/>
        <v>17037316.867279999</v>
      </c>
    </row>
    <row r="430" spans="1:28" s="10" customFormat="1" ht="93.75" customHeight="1" x14ac:dyDescent="0.25">
      <c r="A430" s="15">
        <f>IF(OR(C430=0,C430=""),"",COUNTA($C$18:C430))</f>
        <v>394</v>
      </c>
      <c r="B430" s="23" t="s">
        <v>200</v>
      </c>
      <c r="C430" s="34">
        <v>1917</v>
      </c>
      <c r="D430" s="14">
        <v>208.5</v>
      </c>
      <c r="E430" s="14">
        <v>135.80000000000001</v>
      </c>
      <c r="F430" s="14">
        <v>0</v>
      </c>
      <c r="G430" s="13" t="s">
        <v>1123</v>
      </c>
      <c r="H430" s="13"/>
      <c r="I430" s="13"/>
      <c r="J430" s="13"/>
      <c r="K430" s="14"/>
      <c r="L430" s="14"/>
      <c r="M430" s="14"/>
      <c r="N430" s="16"/>
      <c r="O430" s="14"/>
      <c r="P430" s="14"/>
      <c r="Q430" s="14">
        <f t="shared" si="190"/>
        <v>1624423.5</v>
      </c>
      <c r="R430" s="14"/>
      <c r="S430" s="14">
        <f t="shared" si="191"/>
        <v>1568962.5</v>
      </c>
      <c r="T430" s="14"/>
      <c r="U430" s="14">
        <f>743*D430</f>
        <v>154915.5</v>
      </c>
      <c r="V430" s="14">
        <f t="shared" si="187"/>
        <v>68338.460399999996</v>
      </c>
      <c r="W430" s="14">
        <f t="shared" si="188"/>
        <v>3416639.9604000002</v>
      </c>
      <c r="X430" s="18" t="s">
        <v>588</v>
      </c>
      <c r="Y430" s="45">
        <v>0</v>
      </c>
      <c r="Z430" s="45">
        <v>0</v>
      </c>
      <c r="AA430" s="45">
        <v>0</v>
      </c>
      <c r="AB430" s="17">
        <f t="shared" si="189"/>
        <v>3416639.9604000002</v>
      </c>
    </row>
    <row r="431" spans="1:28" s="10" customFormat="1" ht="93.75" customHeight="1" x14ac:dyDescent="0.25">
      <c r="A431" s="15">
        <f>IF(OR(C431=0,C431=""),"",COUNTA($C$18:C431))</f>
        <v>395</v>
      </c>
      <c r="B431" s="23" t="s">
        <v>216</v>
      </c>
      <c r="C431" s="34">
        <v>1957</v>
      </c>
      <c r="D431" s="14">
        <v>391.4</v>
      </c>
      <c r="E431" s="14">
        <v>276.5</v>
      </c>
      <c r="F431" s="14">
        <v>0</v>
      </c>
      <c r="G431" s="13" t="s">
        <v>1106</v>
      </c>
      <c r="H431" s="13"/>
      <c r="I431" s="13"/>
      <c r="J431" s="13"/>
      <c r="K431" s="14"/>
      <c r="L431" s="14"/>
      <c r="M431" s="14"/>
      <c r="N431" s="16"/>
      <c r="O431" s="14"/>
      <c r="P431" s="14"/>
      <c r="Q431" s="14">
        <f t="shared" ref="Q431:Q432" si="192">3961*D431</f>
        <v>1550335.4</v>
      </c>
      <c r="R431" s="14"/>
      <c r="S431" s="14">
        <f t="shared" ref="S431:S432" si="193">3011*D431</f>
        <v>1178505.3999999999</v>
      </c>
      <c r="T431" s="14"/>
      <c r="U431" s="14"/>
      <c r="V431" s="14">
        <f t="shared" si="187"/>
        <v>58397.193119999996</v>
      </c>
      <c r="W431" s="14">
        <f t="shared" si="188"/>
        <v>2787237.9931199998</v>
      </c>
      <c r="X431" s="18" t="s">
        <v>588</v>
      </c>
      <c r="Y431" s="45">
        <v>0</v>
      </c>
      <c r="Z431" s="45">
        <v>0</v>
      </c>
      <c r="AA431" s="45">
        <v>0</v>
      </c>
      <c r="AB431" s="17">
        <f t="shared" si="189"/>
        <v>2787237.9931199998</v>
      </c>
    </row>
    <row r="432" spans="1:28" s="10" customFormat="1" ht="93.75" customHeight="1" x14ac:dyDescent="0.25">
      <c r="A432" s="15">
        <f>IF(OR(C432=0,C432=""),"",COUNTA($C$18:C432))</f>
        <v>396</v>
      </c>
      <c r="B432" s="23" t="s">
        <v>84</v>
      </c>
      <c r="C432" s="34">
        <v>1960</v>
      </c>
      <c r="D432" s="14">
        <v>615</v>
      </c>
      <c r="E432" s="14">
        <v>421.1</v>
      </c>
      <c r="F432" s="14">
        <v>0</v>
      </c>
      <c r="G432" s="13" t="s">
        <v>1106</v>
      </c>
      <c r="H432" s="13"/>
      <c r="I432" s="13"/>
      <c r="J432" s="13"/>
      <c r="K432" s="14"/>
      <c r="L432" s="14"/>
      <c r="M432" s="14"/>
      <c r="N432" s="16"/>
      <c r="O432" s="14"/>
      <c r="P432" s="14"/>
      <c r="Q432" s="14">
        <f t="shared" si="192"/>
        <v>2436015</v>
      </c>
      <c r="R432" s="14"/>
      <c r="S432" s="14">
        <f t="shared" si="193"/>
        <v>1851765</v>
      </c>
      <c r="T432" s="14"/>
      <c r="U432" s="14"/>
      <c r="V432" s="13"/>
      <c r="W432" s="14">
        <f t="shared" si="188"/>
        <v>4287780</v>
      </c>
      <c r="X432" s="18" t="s">
        <v>588</v>
      </c>
      <c r="Y432" s="45">
        <v>0</v>
      </c>
      <c r="Z432" s="45">
        <v>0</v>
      </c>
      <c r="AA432" s="45">
        <v>0</v>
      </c>
      <c r="AB432" s="17">
        <f t="shared" si="189"/>
        <v>4287780</v>
      </c>
    </row>
    <row r="433" spans="1:28" s="10" customFormat="1" ht="93.75" customHeight="1" x14ac:dyDescent="0.25">
      <c r="A433" s="15" t="str">
        <f>IF(OR(C433=0,C433=""),"",COUNTA($C$18:C433))</f>
        <v/>
      </c>
      <c r="B433" s="23"/>
      <c r="C433" s="34"/>
      <c r="D433" s="22">
        <f>SUM(D428:D432)</f>
        <v>2824.2000000000003</v>
      </c>
      <c r="E433" s="22">
        <f t="shared" ref="E433:F433" si="194">SUM(E428:E432)</f>
        <v>1593.1999999999998</v>
      </c>
      <c r="F433" s="22">
        <f t="shared" si="194"/>
        <v>94.2</v>
      </c>
      <c r="G433" s="13"/>
      <c r="H433" s="13"/>
      <c r="I433" s="13"/>
      <c r="J433" s="13"/>
      <c r="K433" s="14"/>
      <c r="L433" s="14"/>
      <c r="M433" s="14"/>
      <c r="N433" s="16"/>
      <c r="O433" s="14"/>
      <c r="P433" s="14"/>
      <c r="Q433" s="14"/>
      <c r="R433" s="14"/>
      <c r="S433" s="14"/>
      <c r="T433" s="14"/>
      <c r="U433" s="14"/>
      <c r="V433" s="13"/>
      <c r="W433" s="22">
        <f>SUM(W428:W432)</f>
        <v>36862874.683839999</v>
      </c>
      <c r="X433" s="22"/>
      <c r="Y433" s="22"/>
      <c r="Z433" s="22"/>
      <c r="AA433" s="22">
        <f t="shared" ref="AA433:AB433" si="195">SUM(AA428:AA432)</f>
        <v>0</v>
      </c>
      <c r="AB433" s="22">
        <f t="shared" si="195"/>
        <v>36862874.683839999</v>
      </c>
    </row>
    <row r="434" spans="1:28" s="10" customFormat="1" ht="93.75" customHeight="1" x14ac:dyDescent="0.25">
      <c r="A434" s="15" t="str">
        <f>IF(OR(C434=0,C434=""),"",COUNTA($C$18:C434))</f>
        <v/>
      </c>
      <c r="B434" s="25" t="s">
        <v>166</v>
      </c>
      <c r="C434" s="34"/>
      <c r="D434" s="14"/>
      <c r="E434" s="14"/>
      <c r="F434" s="14"/>
      <c r="G434" s="13"/>
      <c r="H434" s="13"/>
      <c r="I434" s="13"/>
      <c r="J434" s="13"/>
      <c r="K434" s="14"/>
      <c r="L434" s="14"/>
      <c r="M434" s="14"/>
      <c r="N434" s="16"/>
      <c r="O434" s="14"/>
      <c r="P434" s="14"/>
      <c r="Q434" s="14"/>
      <c r="R434" s="14"/>
      <c r="S434" s="14"/>
      <c r="T434" s="14"/>
      <c r="U434" s="14"/>
      <c r="V434" s="13"/>
      <c r="W434" s="17"/>
      <c r="X434" s="17"/>
      <c r="Y434" s="17"/>
      <c r="Z434" s="17"/>
      <c r="AA434" s="17"/>
      <c r="AB434" s="17"/>
    </row>
    <row r="435" spans="1:28" s="10" customFormat="1" ht="93.75" customHeight="1" x14ac:dyDescent="0.25">
      <c r="A435" s="15">
        <f>IF(OR(C435=0,C435=""),"",COUNTA($C$18:C435))</f>
        <v>397</v>
      </c>
      <c r="B435" s="23" t="s">
        <v>203</v>
      </c>
      <c r="C435" s="34">
        <v>1937</v>
      </c>
      <c r="D435" s="14">
        <v>1232.4000000000001</v>
      </c>
      <c r="E435" s="14">
        <v>677.7</v>
      </c>
      <c r="F435" s="14">
        <v>414.4</v>
      </c>
      <c r="G435" s="13" t="s">
        <v>1108</v>
      </c>
      <c r="H435" s="13"/>
      <c r="I435" s="13"/>
      <c r="J435" s="13"/>
      <c r="K435" s="14"/>
      <c r="L435" s="14"/>
      <c r="M435" s="14"/>
      <c r="N435" s="16"/>
      <c r="O435" s="14"/>
      <c r="P435" s="14"/>
      <c r="Q435" s="14">
        <f>3961*D435</f>
        <v>4881536.4000000004</v>
      </c>
      <c r="R435" s="14"/>
      <c r="S435" s="14">
        <f>3011*D435</f>
        <v>3710756.4000000004</v>
      </c>
      <c r="T435" s="14"/>
      <c r="U435" s="14"/>
      <c r="V435" s="14">
        <f>(K435+L435+M435+N435+O435+P435+Q435+R435+S435+T435)*0.0214</f>
        <v>183875.06591999999</v>
      </c>
      <c r="W435" s="14">
        <f>K435+L435+M435+N435+O435+P435+Q435+R435+S435+T435+U435+V435</f>
        <v>8776167.8659200016</v>
      </c>
      <c r="X435" s="18" t="s">
        <v>588</v>
      </c>
      <c r="Y435" s="45">
        <v>0</v>
      </c>
      <c r="Z435" s="45">
        <v>0</v>
      </c>
      <c r="AA435" s="45">
        <v>0</v>
      </c>
      <c r="AB435" s="17">
        <f t="shared" ref="AB435" si="196">W435-(Y435+Z435+AA435)</f>
        <v>8776167.8659200016</v>
      </c>
    </row>
    <row r="436" spans="1:28" s="10" customFormat="1" ht="93.75" customHeight="1" x14ac:dyDescent="0.25">
      <c r="A436" s="15" t="str">
        <f>IF(OR(C436=0,C436=""),"",COUNTA($C$18:C436))</f>
        <v/>
      </c>
      <c r="B436" s="23"/>
      <c r="C436" s="34"/>
      <c r="D436" s="22">
        <f>SUM(D435:D435)</f>
        <v>1232.4000000000001</v>
      </c>
      <c r="E436" s="22">
        <f>SUM(E435:E435)</f>
        <v>677.7</v>
      </c>
      <c r="F436" s="22">
        <f>SUM(F435:F435)</f>
        <v>414.4</v>
      </c>
      <c r="G436" s="13"/>
      <c r="H436" s="13"/>
      <c r="I436" s="13"/>
      <c r="J436" s="13"/>
      <c r="K436" s="14"/>
      <c r="L436" s="14"/>
      <c r="M436" s="14"/>
      <c r="N436" s="16"/>
      <c r="O436" s="14"/>
      <c r="P436" s="14"/>
      <c r="Q436" s="14"/>
      <c r="R436" s="14"/>
      <c r="S436" s="14"/>
      <c r="T436" s="14"/>
      <c r="U436" s="14"/>
      <c r="V436" s="14"/>
      <c r="W436" s="22">
        <f>SUM(W435:W435)</f>
        <v>8776167.8659200016</v>
      </c>
      <c r="X436" s="22"/>
      <c r="Y436" s="22"/>
      <c r="Z436" s="22"/>
      <c r="AA436" s="22">
        <f t="shared" ref="AA436:AB436" si="197">SUM(AA435:AA435)</f>
        <v>0</v>
      </c>
      <c r="AB436" s="22">
        <f t="shared" si="197"/>
        <v>8776167.8659200016</v>
      </c>
    </row>
    <row r="437" spans="1:28" s="10" customFormat="1" ht="93.75" customHeight="1" x14ac:dyDescent="0.25">
      <c r="A437" s="15" t="str">
        <f>IF(OR(C437=0,C437=""),"",COUNTA($C$18:C437))</f>
        <v/>
      </c>
      <c r="B437" s="25" t="s">
        <v>178</v>
      </c>
      <c r="C437" s="34"/>
      <c r="D437" s="14"/>
      <c r="E437" s="14"/>
      <c r="F437" s="14"/>
      <c r="G437" s="13"/>
      <c r="H437" s="13"/>
      <c r="I437" s="13"/>
      <c r="J437" s="13"/>
      <c r="K437" s="14"/>
      <c r="L437" s="14"/>
      <c r="M437" s="14"/>
      <c r="N437" s="16"/>
      <c r="O437" s="14"/>
      <c r="P437" s="14"/>
      <c r="Q437" s="14"/>
      <c r="R437" s="14"/>
      <c r="S437" s="14"/>
      <c r="T437" s="14"/>
      <c r="U437" s="14"/>
      <c r="V437" s="14"/>
      <c r="W437" s="17"/>
      <c r="X437" s="17"/>
      <c r="Y437" s="17"/>
      <c r="Z437" s="17"/>
      <c r="AA437" s="17"/>
      <c r="AB437" s="17"/>
    </row>
    <row r="438" spans="1:28" s="10" customFormat="1" ht="93.75" customHeight="1" x14ac:dyDescent="0.25">
      <c r="A438" s="15">
        <f>IF(OR(C438=0,C438=""),"",COUNTA($C$18:C438))</f>
        <v>398</v>
      </c>
      <c r="B438" s="23" t="s">
        <v>254</v>
      </c>
      <c r="C438" s="34">
        <v>1966</v>
      </c>
      <c r="D438" s="14">
        <v>739.8</v>
      </c>
      <c r="E438" s="14">
        <v>672.8</v>
      </c>
      <c r="F438" s="14">
        <v>64</v>
      </c>
      <c r="G438" s="13" t="s">
        <v>1106</v>
      </c>
      <c r="H438" s="13"/>
      <c r="I438" s="13"/>
      <c r="J438" s="13"/>
      <c r="K438" s="14">
        <f>558*D438</f>
        <v>412808.39999999997</v>
      </c>
      <c r="L438" s="14">
        <f>2469*D438</f>
        <v>1826566.2</v>
      </c>
      <c r="M438" s="14">
        <f>430*D438</f>
        <v>318114</v>
      </c>
      <c r="N438" s="14">
        <f>511*D438</f>
        <v>378037.8</v>
      </c>
      <c r="O438" s="14">
        <f>375*D438</f>
        <v>277425</v>
      </c>
      <c r="P438" s="14"/>
      <c r="Q438" s="14">
        <f>3961*D438</f>
        <v>2930347.8</v>
      </c>
      <c r="R438" s="14"/>
      <c r="S438" s="14">
        <f>3011*D438</f>
        <v>2227537.7999999998</v>
      </c>
      <c r="T438" s="14">
        <f>116*D438</f>
        <v>85816.799999999988</v>
      </c>
      <c r="U438" s="14">
        <f>34*D438</f>
        <v>25153.199999999997</v>
      </c>
      <c r="V438" s="14">
        <f>(K438+L438+M438+N438+O438+P438+Q438+R438+S438+T438)*0.0214</f>
        <v>180972.39131999997</v>
      </c>
      <c r="W438" s="14">
        <f>K438+L438+M438+N438+O438+P438+Q438+R438+S438+T438+U438+V438</f>
        <v>8662779.3913199976</v>
      </c>
      <c r="X438" s="18" t="s">
        <v>588</v>
      </c>
      <c r="Y438" s="45">
        <v>0</v>
      </c>
      <c r="Z438" s="45">
        <v>0</v>
      </c>
      <c r="AA438" s="45">
        <v>0</v>
      </c>
      <c r="AB438" s="17">
        <f t="shared" ref="AB438" si="198">W438-(Y438+Z438+AA438)</f>
        <v>8662779.3913199976</v>
      </c>
    </row>
    <row r="439" spans="1:28" s="10" customFormat="1" ht="93.75" customHeight="1" x14ac:dyDescent="0.25">
      <c r="A439" s="15" t="str">
        <f>IF(OR(C439=0,C439=""),"",COUNTA($C$18:C439))</f>
        <v/>
      </c>
      <c r="B439" s="23"/>
      <c r="C439" s="34"/>
      <c r="D439" s="22">
        <f>D438</f>
        <v>739.8</v>
      </c>
      <c r="E439" s="22">
        <f t="shared" ref="E439:F439" si="199">E438</f>
        <v>672.8</v>
      </c>
      <c r="F439" s="22">
        <f t="shared" si="199"/>
        <v>64</v>
      </c>
      <c r="G439" s="13"/>
      <c r="H439" s="13"/>
      <c r="I439" s="13"/>
      <c r="J439" s="13"/>
      <c r="K439" s="14"/>
      <c r="L439" s="14"/>
      <c r="M439" s="14"/>
      <c r="N439" s="16"/>
      <c r="O439" s="14"/>
      <c r="P439" s="14"/>
      <c r="Q439" s="14"/>
      <c r="R439" s="14"/>
      <c r="S439" s="14"/>
      <c r="T439" s="14"/>
      <c r="U439" s="14"/>
      <c r="V439" s="14"/>
      <c r="W439" s="22">
        <f>W438</f>
        <v>8662779.3913199976</v>
      </c>
      <c r="X439" s="22"/>
      <c r="Y439" s="22">
        <f t="shared" ref="Y439:AB439" si="200">Y438</f>
        <v>0</v>
      </c>
      <c r="Z439" s="22">
        <f t="shared" si="200"/>
        <v>0</v>
      </c>
      <c r="AA439" s="22">
        <f t="shared" si="200"/>
        <v>0</v>
      </c>
      <c r="AB439" s="22">
        <f t="shared" si="200"/>
        <v>8662779.3913199976</v>
      </c>
    </row>
    <row r="440" spans="1:28" s="10" customFormat="1" ht="93.75" customHeight="1" x14ac:dyDescent="0.25">
      <c r="A440" s="15" t="str">
        <f>IF(OR(C440=0,C440=""),"",COUNTA($C$18:C440))</f>
        <v/>
      </c>
      <c r="B440" s="25" t="s">
        <v>1063</v>
      </c>
      <c r="C440" s="34"/>
      <c r="D440" s="14"/>
      <c r="E440" s="14"/>
      <c r="F440" s="14"/>
      <c r="G440" s="13"/>
      <c r="H440" s="13"/>
      <c r="I440" s="13"/>
      <c r="J440" s="13"/>
      <c r="K440" s="14"/>
      <c r="L440" s="14"/>
      <c r="M440" s="14"/>
      <c r="N440" s="16"/>
      <c r="O440" s="14"/>
      <c r="P440" s="14"/>
      <c r="Q440" s="14"/>
      <c r="R440" s="14"/>
      <c r="S440" s="14"/>
      <c r="T440" s="14"/>
      <c r="U440" s="14"/>
      <c r="V440" s="14"/>
      <c r="W440" s="17"/>
      <c r="X440" s="17"/>
      <c r="Y440" s="17"/>
      <c r="Z440" s="17"/>
      <c r="AA440" s="17"/>
      <c r="AB440" s="17"/>
    </row>
    <row r="441" spans="1:28" s="10" customFormat="1" ht="93.75" customHeight="1" x14ac:dyDescent="0.25">
      <c r="A441" s="15">
        <f>IF(OR(C441=0,C441=""),"",COUNTA($C$18:C441))</f>
        <v>399</v>
      </c>
      <c r="B441" s="23" t="s">
        <v>247</v>
      </c>
      <c r="C441" s="34">
        <v>1964</v>
      </c>
      <c r="D441" s="14">
        <v>362.4</v>
      </c>
      <c r="E441" s="14">
        <v>325</v>
      </c>
      <c r="F441" s="14">
        <v>37.4</v>
      </c>
      <c r="G441" s="13" t="s">
        <v>1106</v>
      </c>
      <c r="H441" s="13"/>
      <c r="I441" s="13"/>
      <c r="J441" s="13"/>
      <c r="K441" s="14">
        <f>558*D441</f>
        <v>202219.19999999998</v>
      </c>
      <c r="L441" s="14"/>
      <c r="M441" s="14">
        <f>430*D441</f>
        <v>155832</v>
      </c>
      <c r="N441" s="14">
        <f>511*D441</f>
        <v>185186.4</v>
      </c>
      <c r="O441" s="14"/>
      <c r="P441" s="14"/>
      <c r="Q441" s="14">
        <f>3961*D441</f>
        <v>1435466.4</v>
      </c>
      <c r="R441" s="14">
        <f>187*D441</f>
        <v>67768.800000000003</v>
      </c>
      <c r="S441" s="14">
        <f>3011*D441</f>
        <v>1091186.3999999999</v>
      </c>
      <c r="T441" s="14">
        <f>116*D441</f>
        <v>42038.399999999994</v>
      </c>
      <c r="U441" s="14">
        <f>34*D441</f>
        <v>12321.599999999999</v>
      </c>
      <c r="V441" s="14">
        <f>(K441+L441+M441+N441+O441+P441+Q441+R441+S441+T441)*0.0214</f>
        <v>68045.528640000004</v>
      </c>
      <c r="W441" s="14">
        <f>K441+L441+M441+N441+O441+P441+Q441+R441+S441+T441+U441+V441</f>
        <v>3260064.7286400003</v>
      </c>
      <c r="X441" s="18" t="s">
        <v>588</v>
      </c>
      <c r="Y441" s="45">
        <v>0</v>
      </c>
      <c r="Z441" s="45">
        <v>0</v>
      </c>
      <c r="AA441" s="45">
        <v>0</v>
      </c>
      <c r="AB441" s="17">
        <f t="shared" ref="AB441" si="201">W441-(Y441+Z441+AA441)</f>
        <v>3260064.7286400003</v>
      </c>
    </row>
    <row r="442" spans="1:28" s="10" customFormat="1" ht="93.75" customHeight="1" x14ac:dyDescent="0.25">
      <c r="A442" s="15" t="str">
        <f>IF(OR(C442=0,C442=""),"",COUNTA($C$18:C442))</f>
        <v/>
      </c>
      <c r="B442" s="23"/>
      <c r="C442" s="34"/>
      <c r="D442" s="22">
        <f>D441</f>
        <v>362.4</v>
      </c>
      <c r="E442" s="22">
        <f t="shared" ref="E442:F442" si="202">E441</f>
        <v>325</v>
      </c>
      <c r="F442" s="22">
        <f t="shared" si="202"/>
        <v>37.4</v>
      </c>
      <c r="G442" s="13"/>
      <c r="H442" s="13"/>
      <c r="I442" s="13"/>
      <c r="J442" s="13"/>
      <c r="K442" s="14"/>
      <c r="L442" s="14"/>
      <c r="M442" s="14"/>
      <c r="N442" s="16"/>
      <c r="O442" s="14"/>
      <c r="P442" s="14"/>
      <c r="Q442" s="14"/>
      <c r="R442" s="14"/>
      <c r="S442" s="14"/>
      <c r="T442" s="14"/>
      <c r="U442" s="14"/>
      <c r="V442" s="13"/>
      <c r="W442" s="22">
        <f>W441</f>
        <v>3260064.7286400003</v>
      </c>
      <c r="X442" s="22"/>
      <c r="Y442" s="22">
        <f t="shared" ref="Y442:AB442" si="203">Y441</f>
        <v>0</v>
      </c>
      <c r="Z442" s="22">
        <f t="shared" si="203"/>
        <v>0</v>
      </c>
      <c r="AA442" s="22">
        <f t="shared" si="203"/>
        <v>0</v>
      </c>
      <c r="AB442" s="22">
        <f t="shared" si="203"/>
        <v>3260064.7286400003</v>
      </c>
    </row>
    <row r="443" spans="1:28" s="10" customFormat="1" ht="93.75" customHeight="1" x14ac:dyDescent="0.25">
      <c r="A443" s="15" t="str">
        <f>IF(OR(C443=0,C443=""),"",COUNTA($C$18:C443))</f>
        <v/>
      </c>
      <c r="B443" s="25" t="s">
        <v>160</v>
      </c>
      <c r="C443" s="34"/>
      <c r="D443" s="14"/>
      <c r="E443" s="14"/>
      <c r="F443" s="14"/>
      <c r="G443" s="13"/>
      <c r="H443" s="13"/>
      <c r="I443" s="13"/>
      <c r="J443" s="13"/>
      <c r="K443" s="14"/>
      <c r="L443" s="14"/>
      <c r="M443" s="14"/>
      <c r="N443" s="16"/>
      <c r="O443" s="14"/>
      <c r="P443" s="14"/>
      <c r="Q443" s="14"/>
      <c r="R443" s="14"/>
      <c r="S443" s="14"/>
      <c r="T443" s="14"/>
      <c r="U443" s="14"/>
      <c r="V443" s="13"/>
      <c r="W443" s="17"/>
      <c r="X443" s="17"/>
      <c r="Y443" s="17"/>
      <c r="Z443" s="17"/>
      <c r="AA443" s="17"/>
      <c r="AB443" s="17"/>
    </row>
    <row r="444" spans="1:28" s="10" customFormat="1" ht="93.6" customHeight="1" x14ac:dyDescent="0.25">
      <c r="A444" s="15">
        <f>IF(OR(C444=0,C444=""),"",COUNTA($C$18:C444))</f>
        <v>400</v>
      </c>
      <c r="B444" s="23" t="s">
        <v>85</v>
      </c>
      <c r="C444" s="34">
        <v>1959</v>
      </c>
      <c r="D444" s="14">
        <v>969.7</v>
      </c>
      <c r="E444" s="14">
        <v>882.9</v>
      </c>
      <c r="F444" s="14">
        <v>86.8</v>
      </c>
      <c r="G444" s="13" t="s">
        <v>1106</v>
      </c>
      <c r="H444" s="13"/>
      <c r="I444" s="13"/>
      <c r="J444" s="13"/>
      <c r="K444" s="14"/>
      <c r="L444" s="14"/>
      <c r="M444" s="14"/>
      <c r="N444" s="16"/>
      <c r="O444" s="14"/>
      <c r="P444" s="14"/>
      <c r="Q444" s="14">
        <f>3961*D444</f>
        <v>3840981.7</v>
      </c>
      <c r="R444" s="14"/>
      <c r="S444" s="14">
        <f>3011*D444</f>
        <v>2919766.7</v>
      </c>
      <c r="T444" s="14"/>
      <c r="U444" s="14"/>
      <c r="V444" s="14">
        <f>(K444+L444+M444+N444+O444+P444+Q444+R444+S444+T444)*0.0214</f>
        <v>144680.01576000001</v>
      </c>
      <c r="W444" s="14">
        <f>K444+L444+M444+N444+O444+P444+Q444+R444+S444+T444+U444+V444</f>
        <v>6905428.4157600002</v>
      </c>
      <c r="X444" s="18" t="s">
        <v>588</v>
      </c>
      <c r="Y444" s="45">
        <v>0</v>
      </c>
      <c r="Z444" s="45">
        <v>0</v>
      </c>
      <c r="AA444" s="45">
        <v>0</v>
      </c>
      <c r="AB444" s="17">
        <f t="shared" ref="AB444" si="204">W444-(Y444+Z444+AA444)</f>
        <v>6905428.4157600002</v>
      </c>
    </row>
    <row r="445" spans="1:28" s="10" customFormat="1" ht="93.6" customHeight="1" x14ac:dyDescent="0.25">
      <c r="A445" s="15" t="str">
        <f>IF(OR(C445=0,C445=""),"",COUNTA($C$18:C445))</f>
        <v/>
      </c>
      <c r="B445" s="23"/>
      <c r="C445" s="34"/>
      <c r="D445" s="22">
        <f>D444</f>
        <v>969.7</v>
      </c>
      <c r="E445" s="22">
        <f t="shared" ref="E445:F445" si="205">E444</f>
        <v>882.9</v>
      </c>
      <c r="F445" s="22">
        <f t="shared" si="205"/>
        <v>86.8</v>
      </c>
      <c r="G445" s="13"/>
      <c r="H445" s="13"/>
      <c r="I445" s="13"/>
      <c r="J445" s="13"/>
      <c r="K445" s="14"/>
      <c r="L445" s="14"/>
      <c r="M445" s="14"/>
      <c r="N445" s="16"/>
      <c r="O445" s="14"/>
      <c r="P445" s="14"/>
      <c r="Q445" s="14"/>
      <c r="R445" s="14"/>
      <c r="S445" s="14"/>
      <c r="T445" s="14"/>
      <c r="U445" s="14"/>
      <c r="V445" s="13"/>
      <c r="W445" s="22">
        <f>W444</f>
        <v>6905428.4157600002</v>
      </c>
      <c r="X445" s="22"/>
      <c r="Y445" s="22">
        <f t="shared" ref="Y445:AB445" si="206">Y444</f>
        <v>0</v>
      </c>
      <c r="Z445" s="22">
        <f t="shared" si="206"/>
        <v>0</v>
      </c>
      <c r="AA445" s="22">
        <f t="shared" si="206"/>
        <v>0</v>
      </c>
      <c r="AB445" s="22">
        <f t="shared" si="206"/>
        <v>6905428.4157600002</v>
      </c>
    </row>
    <row r="446" spans="1:28" s="10" customFormat="1" ht="93.6" customHeight="1" x14ac:dyDescent="0.25">
      <c r="A446" s="15" t="str">
        <f>IF(OR(C446=0,C446=""),"",COUNTA($C$18:C446))</f>
        <v/>
      </c>
      <c r="B446" s="25" t="s">
        <v>117</v>
      </c>
      <c r="C446" s="34"/>
      <c r="D446" s="14"/>
      <c r="E446" s="14"/>
      <c r="F446" s="14"/>
      <c r="G446" s="13"/>
      <c r="H446" s="13"/>
      <c r="I446" s="13"/>
      <c r="J446" s="13"/>
      <c r="K446" s="14"/>
      <c r="L446" s="14"/>
      <c r="M446" s="14"/>
      <c r="N446" s="16"/>
      <c r="O446" s="14"/>
      <c r="P446" s="14"/>
      <c r="Q446" s="14"/>
      <c r="R446" s="14"/>
      <c r="S446" s="14"/>
      <c r="T446" s="14"/>
      <c r="U446" s="14"/>
      <c r="V446" s="13"/>
      <c r="W446" s="14"/>
      <c r="X446" s="14"/>
      <c r="Y446" s="14"/>
      <c r="Z446" s="14"/>
      <c r="AA446" s="14"/>
      <c r="AB446" s="14"/>
    </row>
    <row r="447" spans="1:28" s="10" customFormat="1" ht="93.75" customHeight="1" x14ac:dyDescent="0.25">
      <c r="A447" s="15">
        <f>IF(OR(C447=0,C447=""),"",COUNTA($C$18:C447))</f>
        <v>401</v>
      </c>
      <c r="B447" s="23" t="s">
        <v>86</v>
      </c>
      <c r="C447" s="34">
        <v>1966</v>
      </c>
      <c r="D447" s="14">
        <v>3472.7</v>
      </c>
      <c r="E447" s="14">
        <v>2554.3000000000002</v>
      </c>
      <c r="F447" s="14">
        <v>1910.5</v>
      </c>
      <c r="G447" s="13" t="s">
        <v>1109</v>
      </c>
      <c r="H447" s="13"/>
      <c r="I447" s="13"/>
      <c r="J447" s="13"/>
      <c r="K447" s="14"/>
      <c r="L447" s="14"/>
      <c r="M447" s="14"/>
      <c r="N447" s="16"/>
      <c r="O447" s="14"/>
      <c r="P447" s="14"/>
      <c r="Q447" s="14">
        <f>2308*D447</f>
        <v>8014991.5999999996</v>
      </c>
      <c r="R447" s="14"/>
      <c r="S447" s="14"/>
      <c r="T447" s="14"/>
      <c r="U447" s="14"/>
      <c r="V447" s="13"/>
      <c r="W447" s="14">
        <f>K447+L447+M447+N447+O447+P447+Q447+R447+S447+T447+U447+V447</f>
        <v>8014991.5999999996</v>
      </c>
      <c r="X447" s="18" t="s">
        <v>588</v>
      </c>
      <c r="Y447" s="45">
        <v>0</v>
      </c>
      <c r="Z447" s="45">
        <v>0</v>
      </c>
      <c r="AA447" s="45">
        <v>0</v>
      </c>
      <c r="AB447" s="17">
        <f t="shared" ref="AB447" si="207">W447-(Y447+Z447+AA447)</f>
        <v>8014991.5999999996</v>
      </c>
    </row>
    <row r="448" spans="1:28" s="10" customFormat="1" ht="93.75" customHeight="1" x14ac:dyDescent="0.25">
      <c r="A448" s="15" t="str">
        <f>IF(OR(C448=0,C448=""),"",COUNTA($C$18:C448))</f>
        <v/>
      </c>
      <c r="B448" s="23"/>
      <c r="C448" s="34"/>
      <c r="D448" s="22">
        <f>D447</f>
        <v>3472.7</v>
      </c>
      <c r="E448" s="22">
        <f t="shared" ref="E448:F448" si="208">E447</f>
        <v>2554.3000000000002</v>
      </c>
      <c r="F448" s="22">
        <f t="shared" si="208"/>
        <v>1910.5</v>
      </c>
      <c r="G448" s="13"/>
      <c r="H448" s="13"/>
      <c r="I448" s="13"/>
      <c r="J448" s="13"/>
      <c r="K448" s="14"/>
      <c r="L448" s="14"/>
      <c r="M448" s="14"/>
      <c r="N448" s="16"/>
      <c r="O448" s="14"/>
      <c r="P448" s="14"/>
      <c r="Q448" s="14"/>
      <c r="R448" s="14"/>
      <c r="S448" s="14"/>
      <c r="T448" s="14"/>
      <c r="U448" s="14"/>
      <c r="V448" s="13"/>
      <c r="W448" s="22">
        <f>W447</f>
        <v>8014991.5999999996</v>
      </c>
      <c r="X448" s="22"/>
      <c r="Y448" s="22">
        <f t="shared" ref="Y448:AB448" si="209">Y447</f>
        <v>0</v>
      </c>
      <c r="Z448" s="22">
        <f t="shared" si="209"/>
        <v>0</v>
      </c>
      <c r="AA448" s="22">
        <f t="shared" si="209"/>
        <v>0</v>
      </c>
      <c r="AB448" s="22">
        <f t="shared" si="209"/>
        <v>8014991.5999999996</v>
      </c>
    </row>
    <row r="449" spans="1:28" s="10" customFormat="1" ht="93.75" customHeight="1" x14ac:dyDescent="0.25">
      <c r="A449" s="15" t="str">
        <f>IF(OR(C449=0,C449=""),"",COUNTA($C$18:C449))</f>
        <v/>
      </c>
      <c r="B449" s="25" t="s">
        <v>1127</v>
      </c>
      <c r="C449" s="34"/>
      <c r="D449" s="14"/>
      <c r="E449" s="14"/>
      <c r="F449" s="14"/>
      <c r="G449" s="13"/>
      <c r="H449" s="13"/>
      <c r="I449" s="13"/>
      <c r="J449" s="13"/>
      <c r="K449" s="14"/>
      <c r="L449" s="14"/>
      <c r="M449" s="14"/>
      <c r="N449" s="16"/>
      <c r="O449" s="14"/>
      <c r="P449" s="14"/>
      <c r="Q449" s="14"/>
      <c r="R449" s="14"/>
      <c r="S449" s="14"/>
      <c r="T449" s="14"/>
      <c r="U449" s="14"/>
      <c r="V449" s="13"/>
      <c r="W449" s="17"/>
      <c r="X449" s="17"/>
      <c r="Y449" s="17"/>
      <c r="Z449" s="17"/>
      <c r="AA449" s="17"/>
      <c r="AB449" s="17"/>
    </row>
    <row r="450" spans="1:28" s="10" customFormat="1" ht="93.75" customHeight="1" x14ac:dyDescent="0.25">
      <c r="A450" s="15">
        <f>IF(OR(C450=0,C450=""),"",COUNTA($C$18:C450))</f>
        <v>402</v>
      </c>
      <c r="B450" s="23" t="s">
        <v>201</v>
      </c>
      <c r="C450" s="34">
        <v>1917</v>
      </c>
      <c r="D450" s="14">
        <v>546.20000000000005</v>
      </c>
      <c r="E450" s="14">
        <v>242.2</v>
      </c>
      <c r="F450" s="14">
        <v>0</v>
      </c>
      <c r="G450" s="13" t="s">
        <v>1123</v>
      </c>
      <c r="H450" s="13"/>
      <c r="I450" s="13"/>
      <c r="J450" s="13"/>
      <c r="K450" s="14"/>
      <c r="L450" s="14"/>
      <c r="M450" s="14"/>
      <c r="N450" s="16"/>
      <c r="O450" s="14"/>
      <c r="P450" s="14"/>
      <c r="Q450" s="14">
        <f>7791*D450</f>
        <v>4255444.2</v>
      </c>
      <c r="R450" s="14"/>
      <c r="S450" s="14">
        <f>7525*D450</f>
        <v>4110155.0000000005</v>
      </c>
      <c r="T450" s="14"/>
      <c r="U450" s="14">
        <f>743*D450</f>
        <v>405826.60000000003</v>
      </c>
      <c r="V450" s="13"/>
      <c r="W450" s="14">
        <f t="shared" ref="W450:W459" si="210">K450+L450+M450+N450+O450+P450+Q450+R450+S450+T450+U450+V450</f>
        <v>8771425.8000000007</v>
      </c>
      <c r="X450" s="18" t="s">
        <v>588</v>
      </c>
      <c r="Y450" s="45">
        <v>0</v>
      </c>
      <c r="Z450" s="45">
        <v>0</v>
      </c>
      <c r="AA450" s="45">
        <v>0</v>
      </c>
      <c r="AB450" s="17">
        <f t="shared" ref="AB450:AB459" si="211">W450-(Y450+Z450+AA450)</f>
        <v>8771425.8000000007</v>
      </c>
    </row>
    <row r="451" spans="1:28" s="10" customFormat="1" ht="93.75" customHeight="1" x14ac:dyDescent="0.25">
      <c r="A451" s="15">
        <f>IF(OR(C451=0,C451=""),"",COUNTA($C$18:C451))</f>
        <v>403</v>
      </c>
      <c r="B451" s="23" t="s">
        <v>204</v>
      </c>
      <c r="C451" s="34">
        <v>1949</v>
      </c>
      <c r="D451" s="14">
        <v>1097</v>
      </c>
      <c r="E451" s="14">
        <v>654.70000000000005</v>
      </c>
      <c r="F451" s="14">
        <v>442.3</v>
      </c>
      <c r="G451" s="13" t="s">
        <v>1106</v>
      </c>
      <c r="H451" s="13"/>
      <c r="I451" s="13"/>
      <c r="J451" s="13"/>
      <c r="K451" s="14"/>
      <c r="L451" s="14"/>
      <c r="M451" s="14"/>
      <c r="N451" s="16"/>
      <c r="O451" s="14"/>
      <c r="P451" s="14"/>
      <c r="Q451" s="14">
        <f t="shared" ref="Q451:Q452" si="212">3961*D451</f>
        <v>4345217</v>
      </c>
      <c r="R451" s="14"/>
      <c r="S451" s="14"/>
      <c r="T451" s="14"/>
      <c r="U451" s="14"/>
      <c r="V451" s="14"/>
      <c r="W451" s="14">
        <f t="shared" si="210"/>
        <v>4345217</v>
      </c>
      <c r="X451" s="18" t="s">
        <v>588</v>
      </c>
      <c r="Y451" s="45">
        <v>0</v>
      </c>
      <c r="Z451" s="45">
        <v>0</v>
      </c>
      <c r="AA451" s="45">
        <v>0</v>
      </c>
      <c r="AB451" s="17">
        <f t="shared" si="211"/>
        <v>4345217</v>
      </c>
    </row>
    <row r="452" spans="1:28" s="10" customFormat="1" ht="93.75" customHeight="1" x14ac:dyDescent="0.25">
      <c r="A452" s="15">
        <f>IF(OR(C452=0,C452=""),"",COUNTA($C$18:C452))</f>
        <v>404</v>
      </c>
      <c r="B452" s="23" t="s">
        <v>206</v>
      </c>
      <c r="C452" s="34">
        <v>1950</v>
      </c>
      <c r="D452" s="14">
        <v>1651.4</v>
      </c>
      <c r="E452" s="14">
        <v>801.8</v>
      </c>
      <c r="F452" s="14">
        <v>66.900000000000006</v>
      </c>
      <c r="G452" s="13" t="s">
        <v>1106</v>
      </c>
      <c r="H452" s="13"/>
      <c r="I452" s="13"/>
      <c r="J452" s="13"/>
      <c r="K452" s="14"/>
      <c r="L452" s="14"/>
      <c r="M452" s="14"/>
      <c r="N452" s="16"/>
      <c r="O452" s="14"/>
      <c r="P452" s="14"/>
      <c r="Q452" s="14">
        <f t="shared" si="212"/>
        <v>6541195.4000000004</v>
      </c>
      <c r="R452" s="14"/>
      <c r="S452" s="14">
        <f>3011*D452</f>
        <v>4972365.4000000004</v>
      </c>
      <c r="T452" s="14"/>
      <c r="U452" s="14"/>
      <c r="V452" s="14">
        <f>(K452+L452+M452+N452+O452+P452+Q452+R452+S452+T452)*0.0214</f>
        <v>246390.20112000001</v>
      </c>
      <c r="W452" s="14">
        <f t="shared" si="210"/>
        <v>11759951.001120001</v>
      </c>
      <c r="X452" s="18" t="s">
        <v>588</v>
      </c>
      <c r="Y452" s="45">
        <v>0</v>
      </c>
      <c r="Z452" s="45">
        <v>0</v>
      </c>
      <c r="AA452" s="45">
        <v>0</v>
      </c>
      <c r="AB452" s="17">
        <f t="shared" si="211"/>
        <v>11759951.001120001</v>
      </c>
    </row>
    <row r="453" spans="1:28" s="10" customFormat="1" ht="93.75" customHeight="1" x14ac:dyDescent="0.25">
      <c r="A453" s="15">
        <f>IF(OR(C453=0,C453=""),"",COUNTA($C$18:C453))</f>
        <v>405</v>
      </c>
      <c r="B453" s="23" t="s">
        <v>155</v>
      </c>
      <c r="C453" s="34">
        <v>1950</v>
      </c>
      <c r="D453" s="14">
        <v>1074.5</v>
      </c>
      <c r="E453" s="14">
        <v>371.3</v>
      </c>
      <c r="F453" s="14">
        <v>0</v>
      </c>
      <c r="G453" s="13" t="s">
        <v>1123</v>
      </c>
      <c r="H453" s="13"/>
      <c r="I453" s="13"/>
      <c r="J453" s="13"/>
      <c r="K453" s="14"/>
      <c r="L453" s="14"/>
      <c r="M453" s="14"/>
      <c r="N453" s="16"/>
      <c r="O453" s="14"/>
      <c r="P453" s="14"/>
      <c r="Q453" s="14">
        <f>7791*D453</f>
        <v>8371429.5</v>
      </c>
      <c r="R453" s="14"/>
      <c r="S453" s="14"/>
      <c r="T453" s="14"/>
      <c r="U453" s="14">
        <f>D453*384</f>
        <v>412608</v>
      </c>
      <c r="V453" s="14"/>
      <c r="W453" s="14">
        <f t="shared" si="210"/>
        <v>8784037.5</v>
      </c>
      <c r="X453" s="18" t="s">
        <v>588</v>
      </c>
      <c r="Y453" s="45">
        <v>0</v>
      </c>
      <c r="Z453" s="45">
        <v>0</v>
      </c>
      <c r="AA453" s="45">
        <v>0</v>
      </c>
      <c r="AB453" s="17">
        <f t="shared" si="211"/>
        <v>8784037.5</v>
      </c>
    </row>
    <row r="454" spans="1:28" s="10" customFormat="1" ht="93.75" customHeight="1" x14ac:dyDescent="0.25">
      <c r="A454" s="15">
        <f>IF(OR(C454=0,C454=""),"",COUNTA($C$18:C454))</f>
        <v>406</v>
      </c>
      <c r="B454" s="23" t="s">
        <v>208</v>
      </c>
      <c r="C454" s="34">
        <v>1952</v>
      </c>
      <c r="D454" s="14">
        <v>319</v>
      </c>
      <c r="E454" s="14">
        <v>129.19999999999999</v>
      </c>
      <c r="F454" s="14">
        <v>0</v>
      </c>
      <c r="G454" s="13" t="s">
        <v>1106</v>
      </c>
      <c r="H454" s="13"/>
      <c r="I454" s="13"/>
      <c r="J454" s="13"/>
      <c r="K454" s="14">
        <f>558*D454</f>
        <v>178002</v>
      </c>
      <c r="L454" s="14">
        <f t="shared" ref="L454" si="213">2469*D454</f>
        <v>787611</v>
      </c>
      <c r="M454" s="14">
        <f>430*D454</f>
        <v>137170</v>
      </c>
      <c r="N454" s="16"/>
      <c r="O454" s="14"/>
      <c r="P454" s="14"/>
      <c r="Q454" s="14"/>
      <c r="R454" s="14"/>
      <c r="S454" s="14"/>
      <c r="T454" s="14">
        <f>116*D454</f>
        <v>37004</v>
      </c>
      <c r="U454" s="14"/>
      <c r="V454" s="14"/>
      <c r="W454" s="14">
        <f t="shared" si="210"/>
        <v>1139787</v>
      </c>
      <c r="X454" s="18" t="s">
        <v>588</v>
      </c>
      <c r="Y454" s="45">
        <v>0</v>
      </c>
      <c r="Z454" s="45">
        <v>0</v>
      </c>
      <c r="AA454" s="45">
        <v>0</v>
      </c>
      <c r="AB454" s="17">
        <f t="shared" si="211"/>
        <v>1139787</v>
      </c>
    </row>
    <row r="455" spans="1:28" s="10" customFormat="1" ht="93.75" customHeight="1" x14ac:dyDescent="0.25">
      <c r="A455" s="15">
        <f>IF(OR(C455=0,C455=""),"",COUNTA($C$18:C455))</f>
        <v>407</v>
      </c>
      <c r="B455" s="23" t="s">
        <v>213</v>
      </c>
      <c r="C455" s="34">
        <v>1954</v>
      </c>
      <c r="D455" s="14">
        <v>1122.5999999999999</v>
      </c>
      <c r="E455" s="14">
        <v>615.4</v>
      </c>
      <c r="F455" s="14">
        <v>0</v>
      </c>
      <c r="G455" s="13" t="s">
        <v>1106</v>
      </c>
      <c r="H455" s="13"/>
      <c r="I455" s="13"/>
      <c r="J455" s="13"/>
      <c r="K455" s="14"/>
      <c r="L455" s="14"/>
      <c r="M455" s="14"/>
      <c r="N455" s="16"/>
      <c r="O455" s="14"/>
      <c r="P455" s="14"/>
      <c r="Q455" s="14">
        <f>3961*D455</f>
        <v>4446618.5999999996</v>
      </c>
      <c r="R455" s="14"/>
      <c r="S455" s="14">
        <f t="shared" ref="S455:S457" si="214">3011*D455</f>
        <v>3380148.5999999996</v>
      </c>
      <c r="T455" s="14"/>
      <c r="U455" s="14"/>
      <c r="V455" s="14">
        <f>(K455+L455+M455+N455+O455+P455+Q455+R455+S455+T455)*0.0214</f>
        <v>167492.81807999997</v>
      </c>
      <c r="W455" s="14">
        <f t="shared" si="210"/>
        <v>7994260.0180799989</v>
      </c>
      <c r="X455" s="18" t="s">
        <v>588</v>
      </c>
      <c r="Y455" s="45">
        <v>0</v>
      </c>
      <c r="Z455" s="45">
        <v>0</v>
      </c>
      <c r="AA455" s="45">
        <v>0</v>
      </c>
      <c r="AB455" s="17">
        <f t="shared" si="211"/>
        <v>7994260.0180799989</v>
      </c>
    </row>
    <row r="456" spans="1:28" s="10" customFormat="1" ht="93.75" customHeight="1" x14ac:dyDescent="0.25">
      <c r="A456" s="15">
        <f>IF(OR(C456=0,C456=""),"",COUNTA($C$18:C456))</f>
        <v>408</v>
      </c>
      <c r="B456" s="23" t="s">
        <v>214</v>
      </c>
      <c r="C456" s="34">
        <v>1954</v>
      </c>
      <c r="D456" s="14">
        <v>1609</v>
      </c>
      <c r="E456" s="14">
        <v>826.4</v>
      </c>
      <c r="F456" s="14">
        <v>0</v>
      </c>
      <c r="G456" s="13" t="s">
        <v>1106</v>
      </c>
      <c r="H456" s="13"/>
      <c r="I456" s="13"/>
      <c r="J456" s="13"/>
      <c r="K456" s="14"/>
      <c r="L456" s="14"/>
      <c r="M456" s="14"/>
      <c r="N456" s="16"/>
      <c r="O456" s="14"/>
      <c r="P456" s="14"/>
      <c r="Q456" s="14"/>
      <c r="R456" s="14"/>
      <c r="S456" s="14">
        <f t="shared" si="214"/>
        <v>4844699</v>
      </c>
      <c r="T456" s="14"/>
      <c r="U456" s="14"/>
      <c r="V456" s="14"/>
      <c r="W456" s="14">
        <f t="shared" si="210"/>
        <v>4844699</v>
      </c>
      <c r="X456" s="18" t="s">
        <v>588</v>
      </c>
      <c r="Y456" s="45">
        <v>0</v>
      </c>
      <c r="Z456" s="45">
        <v>0</v>
      </c>
      <c r="AA456" s="45">
        <v>0</v>
      </c>
      <c r="AB456" s="17">
        <f t="shared" si="211"/>
        <v>4844699</v>
      </c>
    </row>
    <row r="457" spans="1:28" s="10" customFormat="1" ht="93.75" customHeight="1" x14ac:dyDescent="0.25">
      <c r="A457" s="15">
        <f>IF(OR(C457=0,C457=""),"",COUNTA($C$18:C457))</f>
        <v>409</v>
      </c>
      <c r="B457" s="23" t="s">
        <v>215</v>
      </c>
      <c r="C457" s="34">
        <v>1955</v>
      </c>
      <c r="D457" s="14">
        <v>1559.6</v>
      </c>
      <c r="E457" s="14">
        <v>809.3</v>
      </c>
      <c r="F457" s="14">
        <v>0</v>
      </c>
      <c r="G457" s="13" t="s">
        <v>1106</v>
      </c>
      <c r="H457" s="13"/>
      <c r="I457" s="13"/>
      <c r="J457" s="13"/>
      <c r="K457" s="14"/>
      <c r="L457" s="14">
        <f>2469*D457</f>
        <v>3850652.4</v>
      </c>
      <c r="M457" s="14"/>
      <c r="N457" s="16"/>
      <c r="O457" s="14"/>
      <c r="P457" s="14"/>
      <c r="Q457" s="14">
        <f t="shared" ref="Q457" si="215">3961*D457</f>
        <v>6177575.5999999996</v>
      </c>
      <c r="R457" s="14"/>
      <c r="S457" s="14">
        <f t="shared" si="214"/>
        <v>4695955.5999999996</v>
      </c>
      <c r="T457" s="14"/>
      <c r="U457" s="14"/>
      <c r="V457" s="14">
        <f>(K457+L457+M457+N457+O457+P457+Q457+R457+S457+T457)*0.0214</f>
        <v>315097.52903999999</v>
      </c>
      <c r="W457" s="14">
        <f t="shared" si="210"/>
        <v>15039281.129039999</v>
      </c>
      <c r="X457" s="18" t="s">
        <v>588</v>
      </c>
      <c r="Y457" s="45">
        <v>0</v>
      </c>
      <c r="Z457" s="45">
        <v>0</v>
      </c>
      <c r="AA457" s="45">
        <v>0</v>
      </c>
      <c r="AB457" s="17">
        <f t="shared" si="211"/>
        <v>15039281.129039999</v>
      </c>
    </row>
    <row r="458" spans="1:28" s="10" customFormat="1" ht="93.75" customHeight="1" x14ac:dyDescent="0.25">
      <c r="A458" s="15">
        <f>IF(OR(C458=0,C458=""),"",COUNTA($C$18:C458))</f>
        <v>410</v>
      </c>
      <c r="B458" s="23" t="s">
        <v>217</v>
      </c>
      <c r="C458" s="34">
        <v>1957</v>
      </c>
      <c r="D458" s="14">
        <v>1860.7</v>
      </c>
      <c r="E458" s="14">
        <v>779.4</v>
      </c>
      <c r="F458" s="14">
        <v>243.3</v>
      </c>
      <c r="G458" s="13" t="s">
        <v>1106</v>
      </c>
      <c r="H458" s="13"/>
      <c r="I458" s="13"/>
      <c r="J458" s="13"/>
      <c r="K458" s="14"/>
      <c r="L458" s="14"/>
      <c r="M458" s="14"/>
      <c r="N458" s="14">
        <f>511*D458</f>
        <v>950817.70000000007</v>
      </c>
      <c r="O458" s="14">
        <f>375*D458</f>
        <v>697762.5</v>
      </c>
      <c r="P458" s="14"/>
      <c r="Q458" s="14"/>
      <c r="R458" s="14"/>
      <c r="S458" s="14"/>
      <c r="T458" s="14"/>
      <c r="U458" s="14"/>
      <c r="V458" s="14"/>
      <c r="W458" s="14">
        <f t="shared" si="210"/>
        <v>1648580.2000000002</v>
      </c>
      <c r="X458" s="18" t="s">
        <v>588</v>
      </c>
      <c r="Y458" s="45">
        <v>0</v>
      </c>
      <c r="Z458" s="45">
        <v>0</v>
      </c>
      <c r="AA458" s="45">
        <v>0</v>
      </c>
      <c r="AB458" s="17">
        <f t="shared" si="211"/>
        <v>1648580.2000000002</v>
      </c>
    </row>
    <row r="459" spans="1:28" s="10" customFormat="1" ht="93.75" customHeight="1" x14ac:dyDescent="0.25">
      <c r="A459" s="15">
        <f>IF(OR(C459=0,C459=""),"",COUNTA($C$18:C459))</f>
        <v>411</v>
      </c>
      <c r="B459" s="23" t="s">
        <v>230</v>
      </c>
      <c r="C459" s="34">
        <v>1959</v>
      </c>
      <c r="D459" s="14">
        <v>985.5</v>
      </c>
      <c r="E459" s="14">
        <v>516</v>
      </c>
      <c r="F459" s="14">
        <v>0</v>
      </c>
      <c r="G459" s="13" t="s">
        <v>1106</v>
      </c>
      <c r="H459" s="13"/>
      <c r="I459" s="13"/>
      <c r="J459" s="13"/>
      <c r="K459" s="14"/>
      <c r="L459" s="14"/>
      <c r="M459" s="14"/>
      <c r="N459" s="14"/>
      <c r="O459" s="14"/>
      <c r="P459" s="14"/>
      <c r="Q459" s="14">
        <f>3961*D459</f>
        <v>3903565.5</v>
      </c>
      <c r="R459" s="14"/>
      <c r="S459" s="14">
        <f>3011*D459</f>
        <v>2967340.5</v>
      </c>
      <c r="T459" s="14"/>
      <c r="U459" s="14"/>
      <c r="V459" s="14">
        <f>(K459+L459+M459+N459+O459+P459+Q459+R459+S459+T459)*0.0214</f>
        <v>147037.3884</v>
      </c>
      <c r="W459" s="14">
        <f t="shared" si="210"/>
        <v>7017943.3883999996</v>
      </c>
      <c r="X459" s="18" t="s">
        <v>588</v>
      </c>
      <c r="Y459" s="45">
        <v>0</v>
      </c>
      <c r="Z459" s="45">
        <v>0</v>
      </c>
      <c r="AA459" s="45">
        <v>0</v>
      </c>
      <c r="AB459" s="17">
        <f t="shared" si="211"/>
        <v>7017943.3883999996</v>
      </c>
    </row>
    <row r="460" spans="1:28" s="10" customFormat="1" ht="93.75" customHeight="1" x14ac:dyDescent="0.25">
      <c r="A460" s="13"/>
      <c r="B460" s="23"/>
      <c r="C460" s="34"/>
      <c r="D460" s="22">
        <f>SUM(D450:D459)</f>
        <v>11825.500000000002</v>
      </c>
      <c r="E460" s="22">
        <f>SUM(E450:E459)</f>
        <v>5745.7</v>
      </c>
      <c r="F460" s="22">
        <f>SUM(F450:F459)</f>
        <v>752.5</v>
      </c>
      <c r="G460" s="13"/>
      <c r="H460" s="13"/>
      <c r="I460" s="13"/>
      <c r="J460" s="13"/>
      <c r="K460" s="14"/>
      <c r="L460" s="14"/>
      <c r="M460" s="14"/>
      <c r="N460" s="16"/>
      <c r="O460" s="14"/>
      <c r="P460" s="14"/>
      <c r="Q460" s="14"/>
      <c r="R460" s="14"/>
      <c r="S460" s="14"/>
      <c r="T460" s="14"/>
      <c r="U460" s="14"/>
      <c r="V460" s="13"/>
      <c r="W460" s="22">
        <f>SUM(W450:W459)</f>
        <v>71345182.036640003</v>
      </c>
      <c r="X460" s="22"/>
      <c r="Y460" s="22"/>
      <c r="Z460" s="22"/>
      <c r="AA460" s="22">
        <f>SUM(AA450:AA459)</f>
        <v>0</v>
      </c>
      <c r="AB460" s="22">
        <f>SUM(AB450:AB459)</f>
        <v>71345182.036640003</v>
      </c>
    </row>
    <row r="461" spans="1:28" s="10" customFormat="1" ht="93.75" customHeight="1" x14ac:dyDescent="0.25">
      <c r="A461" s="13"/>
      <c r="B461" s="25" t="s">
        <v>1065</v>
      </c>
      <c r="C461" s="34"/>
      <c r="D461" s="22">
        <f>D22+D64+D68+D72+D345+D351+D419+D422+D426+D433+D436+D439+D442+D445+D448+D460</f>
        <v>2816533.0900000003</v>
      </c>
      <c r="E461" s="22">
        <f>E22+E64+E68+E72+E345+E351+E419+E422+E426+E433+E436+E439+E442+E445+E448+E460</f>
        <v>2001538.8399999996</v>
      </c>
      <c r="F461" s="22">
        <f>F22+F64+F68+F72+F345+F351+F419+F422+F426+F433+F436+F439+F442+F445+F448+F460</f>
        <v>172592.88</v>
      </c>
      <c r="G461" s="13"/>
      <c r="H461" s="13"/>
      <c r="I461" s="13"/>
      <c r="J461" s="13"/>
      <c r="K461" s="14"/>
      <c r="L461" s="14"/>
      <c r="M461" s="14"/>
      <c r="N461" s="16"/>
      <c r="O461" s="14"/>
      <c r="P461" s="14"/>
      <c r="Q461" s="14"/>
      <c r="R461" s="14"/>
      <c r="S461" s="14"/>
      <c r="T461" s="14"/>
      <c r="U461" s="14"/>
      <c r="V461" s="13"/>
      <c r="W461" s="22">
        <f>W22+W64+W68+W72+W345+W351+W419+W422+W426+W433+W436+W439+W442+W445+W448+W460</f>
        <v>3849319731.6279612</v>
      </c>
      <c r="X461" s="17"/>
      <c r="Y461" s="17"/>
      <c r="Z461" s="17"/>
      <c r="AA461" s="17"/>
      <c r="AB461" s="22">
        <f>AB22+AB64+AB68+AB72+AB345+AB351+AB419+AB422+AB426+AB433+AB436+AB439+AB442+AB445+AB448+AB460</f>
        <v>3849319731.6279612</v>
      </c>
    </row>
    <row r="462" spans="1:28" s="10" customFormat="1" ht="93.75" customHeight="1" x14ac:dyDescent="0.25">
      <c r="A462" s="13"/>
      <c r="B462" s="67" t="s">
        <v>1054</v>
      </c>
      <c r="C462" s="43"/>
      <c r="D462" s="37"/>
      <c r="E462" s="37"/>
      <c r="F462" s="38"/>
      <c r="G462" s="48"/>
      <c r="H462" s="48"/>
      <c r="I462" s="48"/>
      <c r="J462" s="13"/>
      <c r="K462" s="38"/>
      <c r="L462" s="38"/>
      <c r="M462" s="38"/>
      <c r="N462" s="47"/>
      <c r="O462" s="14"/>
      <c r="P462" s="38"/>
      <c r="Q462" s="14"/>
      <c r="R462" s="38"/>
      <c r="S462" s="38"/>
      <c r="T462" s="38"/>
      <c r="U462" s="38"/>
      <c r="V462" s="14"/>
      <c r="W462" s="17"/>
      <c r="X462" s="17"/>
      <c r="Y462" s="17"/>
      <c r="Z462" s="17"/>
      <c r="AA462" s="17"/>
      <c r="AB462" s="17"/>
    </row>
    <row r="463" spans="1:28" s="10" customFormat="1" ht="93.75" customHeight="1" x14ac:dyDescent="0.25">
      <c r="A463" s="13"/>
      <c r="B463" s="67" t="s">
        <v>1066</v>
      </c>
      <c r="C463" s="43"/>
      <c r="D463" s="37"/>
      <c r="E463" s="37"/>
      <c r="F463" s="38"/>
      <c r="G463" s="48"/>
      <c r="H463" s="48"/>
      <c r="I463" s="48"/>
      <c r="J463" s="13"/>
      <c r="K463" s="38"/>
      <c r="L463" s="38"/>
      <c r="M463" s="38"/>
      <c r="N463" s="47"/>
      <c r="O463" s="14"/>
      <c r="P463" s="38"/>
      <c r="Q463" s="14"/>
      <c r="R463" s="38"/>
      <c r="S463" s="38"/>
      <c r="T463" s="38"/>
      <c r="U463" s="38"/>
      <c r="V463" s="14"/>
      <c r="W463" s="17"/>
      <c r="X463" s="17"/>
      <c r="Y463" s="17"/>
      <c r="Z463" s="17"/>
      <c r="AA463" s="17"/>
      <c r="AB463" s="17"/>
    </row>
    <row r="464" spans="1:28" s="10" customFormat="1" ht="93.75" customHeight="1" x14ac:dyDescent="0.25">
      <c r="A464" s="15">
        <f>IF(OR(C464=0,C464=""),"",COUNTA($C$464:C464))</f>
        <v>1</v>
      </c>
      <c r="B464" s="23" t="s">
        <v>669</v>
      </c>
      <c r="C464" s="34">
        <v>1969</v>
      </c>
      <c r="D464" s="14">
        <v>550.6</v>
      </c>
      <c r="E464" s="14">
        <v>500.2</v>
      </c>
      <c r="F464" s="14">
        <v>0</v>
      </c>
      <c r="G464" s="13" t="s">
        <v>1106</v>
      </c>
      <c r="H464" s="13"/>
      <c r="I464" s="13"/>
      <c r="J464" s="13"/>
      <c r="K464" s="14">
        <f t="shared" ref="K464:K467" si="216">558*D464</f>
        <v>307234.8</v>
      </c>
      <c r="L464" s="14"/>
      <c r="M464" s="14">
        <f t="shared" ref="M464:M467" si="217">430*D464</f>
        <v>236758</v>
      </c>
      <c r="N464" s="14">
        <f t="shared" ref="N464:N467" si="218">511*D464</f>
        <v>281356.60000000003</v>
      </c>
      <c r="O464" s="14">
        <f t="shared" ref="O464:O467" si="219">375*D464</f>
        <v>206475</v>
      </c>
      <c r="P464" s="14"/>
      <c r="Q464" s="14">
        <f t="shared" ref="Q464:Q467" si="220">3961*D464</f>
        <v>2180926.6</v>
      </c>
      <c r="R464" s="14"/>
      <c r="S464" s="14">
        <f t="shared" ref="S464:S467" si="221">3011*D464</f>
        <v>1657856.6</v>
      </c>
      <c r="T464" s="14">
        <f t="shared" ref="T464:T467" si="222">116*D464</f>
        <v>63869.600000000006</v>
      </c>
      <c r="U464" s="14">
        <f t="shared" ref="U464:U467" si="223">34*D464</f>
        <v>18720.400000000001</v>
      </c>
      <c r="V464" s="14">
        <f t="shared" ref="V464:V467" si="224">(K464+L464+M464+N464+O464+P464+Q464+R464+S464+T464)*0.0214</f>
        <v>105597.81207999997</v>
      </c>
      <c r="W464" s="14">
        <f t="shared" ref="W464:W467" si="225">K464+L464+M464+N464+O464+P464+Q464+R464+S464+T464+U464+V464</f>
        <v>5058795.4120799992</v>
      </c>
      <c r="X464" s="18" t="s">
        <v>804</v>
      </c>
      <c r="Y464" s="45">
        <v>0</v>
      </c>
      <c r="Z464" s="45">
        <v>0</v>
      </c>
      <c r="AA464" s="45">
        <v>0</v>
      </c>
      <c r="AB464" s="17">
        <f t="shared" ref="AB464:AB467" si="226">W464-(Y464+Z464+AA464)</f>
        <v>5058795.4120799992</v>
      </c>
    </row>
    <row r="465" spans="1:28" s="11" customFormat="1" ht="93.75" customHeight="1" x14ac:dyDescent="0.25">
      <c r="A465" s="15">
        <f>IF(OR(C465=0,C465=""),"",COUNTA($C$464:C465))</f>
        <v>2</v>
      </c>
      <c r="B465" s="23" t="s">
        <v>670</v>
      </c>
      <c r="C465" s="34">
        <v>1969</v>
      </c>
      <c r="D465" s="14">
        <v>1028.7</v>
      </c>
      <c r="E465" s="14">
        <v>958.3</v>
      </c>
      <c r="F465" s="14">
        <v>0</v>
      </c>
      <c r="G465" s="13" t="s">
        <v>1106</v>
      </c>
      <c r="H465" s="13"/>
      <c r="I465" s="13"/>
      <c r="J465" s="13"/>
      <c r="K465" s="14">
        <f t="shared" si="216"/>
        <v>574014.6</v>
      </c>
      <c r="L465" s="14"/>
      <c r="M465" s="14">
        <f t="shared" si="217"/>
        <v>442341</v>
      </c>
      <c r="N465" s="14">
        <f t="shared" si="218"/>
        <v>525665.70000000007</v>
      </c>
      <c r="O465" s="14">
        <f t="shared" si="219"/>
        <v>385762.5</v>
      </c>
      <c r="P465" s="14"/>
      <c r="Q465" s="14">
        <f t="shared" si="220"/>
        <v>4074680.7</v>
      </c>
      <c r="R465" s="14"/>
      <c r="S465" s="14">
        <f t="shared" si="221"/>
        <v>3097415.7</v>
      </c>
      <c r="T465" s="14">
        <f t="shared" si="222"/>
        <v>119329.20000000001</v>
      </c>
      <c r="U465" s="14">
        <f t="shared" si="223"/>
        <v>34975.800000000003</v>
      </c>
      <c r="V465" s="14">
        <f t="shared" si="224"/>
        <v>197291.08115999994</v>
      </c>
      <c r="W465" s="14">
        <f t="shared" si="225"/>
        <v>9451476.2811599988</v>
      </c>
      <c r="X465" s="18" t="s">
        <v>804</v>
      </c>
      <c r="Y465" s="45">
        <v>0</v>
      </c>
      <c r="Z465" s="45">
        <v>0</v>
      </c>
      <c r="AA465" s="45">
        <v>0</v>
      </c>
      <c r="AB465" s="17">
        <f t="shared" si="226"/>
        <v>9451476.2811599988</v>
      </c>
    </row>
    <row r="466" spans="1:28" s="10" customFormat="1" ht="93.75" customHeight="1" x14ac:dyDescent="0.25">
      <c r="A466" s="15">
        <f>IF(OR(C466=0,C466=""),"",COUNTA($C$464:C466))</f>
        <v>3</v>
      </c>
      <c r="B466" s="23" t="s">
        <v>671</v>
      </c>
      <c r="C466" s="34">
        <v>1969</v>
      </c>
      <c r="D466" s="14">
        <v>580.20000000000005</v>
      </c>
      <c r="E466" s="14">
        <v>512.6</v>
      </c>
      <c r="F466" s="14">
        <v>0</v>
      </c>
      <c r="G466" s="13" t="s">
        <v>1106</v>
      </c>
      <c r="H466" s="13"/>
      <c r="I466" s="13"/>
      <c r="J466" s="13"/>
      <c r="K466" s="14">
        <f t="shared" si="216"/>
        <v>323751.60000000003</v>
      </c>
      <c r="L466" s="14"/>
      <c r="M466" s="14">
        <f t="shared" si="217"/>
        <v>249486.00000000003</v>
      </c>
      <c r="N466" s="14">
        <f t="shared" si="218"/>
        <v>296482.2</v>
      </c>
      <c r="O466" s="14">
        <f t="shared" si="219"/>
        <v>217575.00000000003</v>
      </c>
      <c r="P466" s="14"/>
      <c r="Q466" s="14">
        <f t="shared" si="220"/>
        <v>2298172.2000000002</v>
      </c>
      <c r="R466" s="14"/>
      <c r="S466" s="14">
        <f t="shared" si="221"/>
        <v>1746982.2000000002</v>
      </c>
      <c r="T466" s="14">
        <f t="shared" si="222"/>
        <v>67303.200000000012</v>
      </c>
      <c r="U466" s="14">
        <f t="shared" si="223"/>
        <v>19726.800000000003</v>
      </c>
      <c r="V466" s="14">
        <f t="shared" si="224"/>
        <v>111274.70136000001</v>
      </c>
      <c r="W466" s="14">
        <f t="shared" si="225"/>
        <v>5330753.9013600005</v>
      </c>
      <c r="X466" s="18" t="s">
        <v>804</v>
      </c>
      <c r="Y466" s="45">
        <v>0</v>
      </c>
      <c r="Z466" s="45">
        <v>0</v>
      </c>
      <c r="AA466" s="45">
        <v>0</v>
      </c>
      <c r="AB466" s="17">
        <f t="shared" si="226"/>
        <v>5330753.9013600005</v>
      </c>
    </row>
    <row r="467" spans="1:28" s="10" customFormat="1" ht="93.75" customHeight="1" x14ac:dyDescent="0.25">
      <c r="A467" s="15">
        <f>IF(OR(C467=0,C467=""),"",COUNTA($C$464:C467))</f>
        <v>4</v>
      </c>
      <c r="B467" s="23" t="s">
        <v>727</v>
      </c>
      <c r="C467" s="34">
        <v>1970</v>
      </c>
      <c r="D467" s="14">
        <v>438.2</v>
      </c>
      <c r="E467" s="14">
        <v>361.9</v>
      </c>
      <c r="F467" s="14">
        <v>0</v>
      </c>
      <c r="G467" s="13" t="s">
        <v>1106</v>
      </c>
      <c r="H467" s="13"/>
      <c r="I467" s="13"/>
      <c r="J467" s="13"/>
      <c r="K467" s="14">
        <f t="shared" si="216"/>
        <v>244515.6</v>
      </c>
      <c r="L467" s="14"/>
      <c r="M467" s="14">
        <f t="shared" si="217"/>
        <v>188426</v>
      </c>
      <c r="N467" s="14">
        <f t="shared" si="218"/>
        <v>223920.19999999998</v>
      </c>
      <c r="O467" s="14">
        <f t="shared" si="219"/>
        <v>164325</v>
      </c>
      <c r="P467" s="14"/>
      <c r="Q467" s="14">
        <f t="shared" si="220"/>
        <v>1735710.2</v>
      </c>
      <c r="R467" s="14"/>
      <c r="S467" s="14">
        <f t="shared" si="221"/>
        <v>1319420.2</v>
      </c>
      <c r="T467" s="14">
        <f t="shared" si="222"/>
        <v>50831.199999999997</v>
      </c>
      <c r="U467" s="14">
        <f t="shared" si="223"/>
        <v>14898.8</v>
      </c>
      <c r="V467" s="14">
        <f t="shared" si="224"/>
        <v>84040.975760000001</v>
      </c>
      <c r="W467" s="14">
        <f t="shared" si="225"/>
        <v>4026088.17576</v>
      </c>
      <c r="X467" s="18" t="s">
        <v>804</v>
      </c>
      <c r="Y467" s="45">
        <v>0</v>
      </c>
      <c r="Z467" s="45">
        <v>0</v>
      </c>
      <c r="AA467" s="45">
        <v>0</v>
      </c>
      <c r="AB467" s="17">
        <f t="shared" si="226"/>
        <v>4026088.17576</v>
      </c>
    </row>
    <row r="468" spans="1:28" s="10" customFormat="1" ht="93.75" customHeight="1" x14ac:dyDescent="0.25">
      <c r="A468" s="15" t="str">
        <f>IF(OR(C468=0,C468=""),"",COUNTA($C$464:C468))</f>
        <v/>
      </c>
      <c r="B468" s="23"/>
      <c r="C468" s="34"/>
      <c r="D468" s="22">
        <f>SUM(D464:D467)</f>
        <v>2597.6999999999998</v>
      </c>
      <c r="E468" s="22">
        <f>SUM(E464:E467)</f>
        <v>2333</v>
      </c>
      <c r="F468" s="22">
        <f>SUM(F464:F467)</f>
        <v>0</v>
      </c>
      <c r="G468" s="13"/>
      <c r="H468" s="13"/>
      <c r="I468" s="13"/>
      <c r="J468" s="13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3"/>
      <c r="W468" s="22">
        <f>SUM(W464:W467)</f>
        <v>23867113.77036</v>
      </c>
      <c r="X468" s="22"/>
      <c r="Y468" s="22"/>
      <c r="Z468" s="22"/>
      <c r="AA468" s="22">
        <f t="shared" ref="AA468:AB468" si="227">SUM(AA464:AA467)</f>
        <v>0</v>
      </c>
      <c r="AB468" s="22">
        <f t="shared" si="227"/>
        <v>23867113.77036</v>
      </c>
    </row>
    <row r="469" spans="1:28" s="10" customFormat="1" ht="93.75" customHeight="1" x14ac:dyDescent="0.25">
      <c r="A469" s="15" t="str">
        <f>IF(OR(C469=0,C469=""),"",COUNTA($C$464:C469))</f>
        <v/>
      </c>
      <c r="B469" s="25" t="s">
        <v>1067</v>
      </c>
      <c r="C469" s="34"/>
      <c r="D469" s="14"/>
      <c r="E469" s="14"/>
      <c r="F469" s="14"/>
      <c r="G469" s="13"/>
      <c r="H469" s="13"/>
      <c r="I469" s="13"/>
      <c r="J469" s="13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3"/>
      <c r="W469" s="17"/>
      <c r="X469" s="17"/>
      <c r="Y469" s="17"/>
      <c r="Z469" s="17"/>
      <c r="AA469" s="17"/>
      <c r="AB469" s="17"/>
    </row>
    <row r="470" spans="1:28" s="10" customFormat="1" ht="93.75" customHeight="1" x14ac:dyDescent="0.25">
      <c r="A470" s="15">
        <f>IF(OR(C470=0,C470=""),"",COUNTA($C$464:C470))</f>
        <v>5</v>
      </c>
      <c r="B470" s="46" t="s">
        <v>589</v>
      </c>
      <c r="C470" s="43">
        <v>1967</v>
      </c>
      <c r="D470" s="37">
        <v>383</v>
      </c>
      <c r="E470" s="37">
        <v>216.3</v>
      </c>
      <c r="F470" s="38">
        <v>0</v>
      </c>
      <c r="G470" s="13" t="s">
        <v>1106</v>
      </c>
      <c r="H470" s="48"/>
      <c r="I470" s="48"/>
      <c r="J470" s="13"/>
      <c r="K470" s="14">
        <f t="shared" ref="K470:K472" si="228">558*D470</f>
        <v>213714</v>
      </c>
      <c r="L470" s="14">
        <f t="shared" ref="L470:L472" si="229">2469*D470</f>
        <v>945627</v>
      </c>
      <c r="M470" s="14">
        <f t="shared" ref="M470:M472" si="230">430*D470</f>
        <v>164690</v>
      </c>
      <c r="N470" s="14">
        <f t="shared" ref="N470:N472" si="231">511*D470</f>
        <v>195713</v>
      </c>
      <c r="O470" s="14"/>
      <c r="P470" s="38"/>
      <c r="Q470" s="14">
        <f t="shared" ref="Q470:Q472" si="232">3961*D470</f>
        <v>1517063</v>
      </c>
      <c r="R470" s="38"/>
      <c r="S470" s="14">
        <f t="shared" ref="S470:S472" si="233">3011*D470</f>
        <v>1153213</v>
      </c>
      <c r="T470" s="14">
        <f t="shared" ref="T470:T472" si="234">116*D470</f>
        <v>44428</v>
      </c>
      <c r="U470" s="14">
        <f t="shared" ref="U470:U472" si="235">34*D470</f>
        <v>13022</v>
      </c>
      <c r="V470" s="14">
        <f t="shared" ref="V470:V472" si="236">(K470+L470+M470+N470+O470+P470+Q470+R470+S470+T470)*0.0214</f>
        <v>90617.1872</v>
      </c>
      <c r="W470" s="14">
        <f t="shared" ref="W470:W472" si="237">K470+L470+M470+N470+O470+P470+Q470+R470+S470+T470+U470+V470</f>
        <v>4338087.1871999996</v>
      </c>
      <c r="X470" s="18" t="s">
        <v>804</v>
      </c>
      <c r="Y470" s="45">
        <v>0</v>
      </c>
      <c r="Z470" s="45">
        <v>0</v>
      </c>
      <c r="AA470" s="45">
        <v>0</v>
      </c>
      <c r="AB470" s="17">
        <f t="shared" ref="AB470:AB472" si="238">W470-(Y470+Z470+AA470)</f>
        <v>4338087.1871999996</v>
      </c>
    </row>
    <row r="471" spans="1:28" s="10" customFormat="1" ht="93.75" customHeight="1" x14ac:dyDescent="0.25">
      <c r="A471" s="15">
        <f>IF(OR(C471=0,C471=""),"",COUNTA($C$464:C471))</f>
        <v>6</v>
      </c>
      <c r="B471" s="23" t="s">
        <v>672</v>
      </c>
      <c r="C471" s="34">
        <v>1969</v>
      </c>
      <c r="D471" s="14">
        <v>443.5</v>
      </c>
      <c r="E471" s="14">
        <v>258.5</v>
      </c>
      <c r="F471" s="14">
        <v>97.57</v>
      </c>
      <c r="G471" s="13" t="s">
        <v>1106</v>
      </c>
      <c r="H471" s="13"/>
      <c r="I471" s="13"/>
      <c r="J471" s="13"/>
      <c r="K471" s="14">
        <f t="shared" si="228"/>
        <v>247473</v>
      </c>
      <c r="L471" s="14">
        <f t="shared" si="229"/>
        <v>1095001.5</v>
      </c>
      <c r="M471" s="14">
        <f t="shared" si="230"/>
        <v>190705</v>
      </c>
      <c r="N471" s="14">
        <f t="shared" si="231"/>
        <v>226628.5</v>
      </c>
      <c r="O471" s="14">
        <f>375*D471</f>
        <v>166312.5</v>
      </c>
      <c r="P471" s="14"/>
      <c r="Q471" s="14">
        <f t="shared" si="232"/>
        <v>1756703.5</v>
      </c>
      <c r="R471" s="14"/>
      <c r="S471" s="14">
        <f t="shared" si="233"/>
        <v>1335378.5</v>
      </c>
      <c r="T471" s="14">
        <f t="shared" si="234"/>
        <v>51446</v>
      </c>
      <c r="U471" s="14">
        <f t="shared" si="235"/>
        <v>15079</v>
      </c>
      <c r="V471" s="14">
        <f t="shared" si="236"/>
        <v>108490.4779</v>
      </c>
      <c r="W471" s="14">
        <f t="shared" si="237"/>
        <v>5193217.9779000003</v>
      </c>
      <c r="X471" s="18" t="s">
        <v>804</v>
      </c>
      <c r="Y471" s="45">
        <v>0</v>
      </c>
      <c r="Z471" s="45">
        <v>0</v>
      </c>
      <c r="AA471" s="45">
        <v>0</v>
      </c>
      <c r="AB471" s="17">
        <f t="shared" si="238"/>
        <v>5193217.9779000003</v>
      </c>
    </row>
    <row r="472" spans="1:28" s="10" customFormat="1" ht="93.75" customHeight="1" x14ac:dyDescent="0.25">
      <c r="A472" s="15">
        <f>IF(OR(C472=0,C472=""),"",COUNTA($C$464:C472))</f>
        <v>7</v>
      </c>
      <c r="B472" s="23" t="s">
        <v>673</v>
      </c>
      <c r="C472" s="34">
        <v>1969</v>
      </c>
      <c r="D472" s="14">
        <v>275.49</v>
      </c>
      <c r="E472" s="14">
        <v>190.9</v>
      </c>
      <c r="F472" s="14">
        <v>60.6</v>
      </c>
      <c r="G472" s="13" t="s">
        <v>1106</v>
      </c>
      <c r="H472" s="13"/>
      <c r="I472" s="13"/>
      <c r="J472" s="13"/>
      <c r="K472" s="14">
        <f t="shared" si="228"/>
        <v>153723.42000000001</v>
      </c>
      <c r="L472" s="14">
        <f t="shared" si="229"/>
        <v>680184.81</v>
      </c>
      <c r="M472" s="14">
        <f t="shared" si="230"/>
        <v>118460.7</v>
      </c>
      <c r="N472" s="14">
        <f t="shared" si="231"/>
        <v>140775.39000000001</v>
      </c>
      <c r="O472" s="14"/>
      <c r="P472" s="14"/>
      <c r="Q472" s="14">
        <f t="shared" si="232"/>
        <v>1091215.8900000001</v>
      </c>
      <c r="R472" s="14"/>
      <c r="S472" s="14">
        <f t="shared" si="233"/>
        <v>829500.39</v>
      </c>
      <c r="T472" s="14">
        <f t="shared" si="234"/>
        <v>31956.84</v>
      </c>
      <c r="U472" s="14">
        <f t="shared" si="235"/>
        <v>9366.66</v>
      </c>
      <c r="V472" s="14">
        <f t="shared" si="236"/>
        <v>65180.493215999995</v>
      </c>
      <c r="W472" s="14">
        <f t="shared" si="237"/>
        <v>3120364.5932160001</v>
      </c>
      <c r="X472" s="18" t="s">
        <v>804</v>
      </c>
      <c r="Y472" s="45">
        <v>0</v>
      </c>
      <c r="Z472" s="45">
        <v>0</v>
      </c>
      <c r="AA472" s="45">
        <v>0</v>
      </c>
      <c r="AB472" s="17">
        <f t="shared" si="238"/>
        <v>3120364.5932160001</v>
      </c>
    </row>
    <row r="473" spans="1:28" s="10" customFormat="1" ht="93.75" customHeight="1" x14ac:dyDescent="0.25">
      <c r="A473" s="15" t="str">
        <f>IF(OR(C473=0,C473=""),"",COUNTA($C$464:C473))</f>
        <v/>
      </c>
      <c r="B473" s="23"/>
      <c r="C473" s="34"/>
      <c r="D473" s="22">
        <f>SUM(D470:D472)</f>
        <v>1101.99</v>
      </c>
      <c r="E473" s="22">
        <f>SUM(E470:E472)</f>
        <v>665.7</v>
      </c>
      <c r="F473" s="22">
        <f>SUM(F470:F472)</f>
        <v>158.16999999999999</v>
      </c>
      <c r="G473" s="13"/>
      <c r="H473" s="13"/>
      <c r="I473" s="13"/>
      <c r="J473" s="13"/>
      <c r="K473" s="14"/>
      <c r="L473" s="14"/>
      <c r="M473" s="14"/>
      <c r="N473" s="16"/>
      <c r="O473" s="14"/>
      <c r="P473" s="14"/>
      <c r="Q473" s="14"/>
      <c r="R473" s="14"/>
      <c r="S473" s="14"/>
      <c r="T473" s="14"/>
      <c r="U473" s="14"/>
      <c r="V473" s="13"/>
      <c r="W473" s="22">
        <f>SUM(W470:W472)</f>
        <v>12651669.758316001</v>
      </c>
      <c r="X473" s="22"/>
      <c r="Y473" s="22"/>
      <c r="Z473" s="22"/>
      <c r="AA473" s="22">
        <f t="shared" ref="AA473:AB473" si="239">SUM(AA470:AA472)</f>
        <v>0</v>
      </c>
      <c r="AB473" s="22">
        <f t="shared" si="239"/>
        <v>12651669.758316001</v>
      </c>
    </row>
    <row r="474" spans="1:28" s="10" customFormat="1" ht="93.75" customHeight="1" x14ac:dyDescent="0.25">
      <c r="A474" s="15" t="str">
        <f>IF(OR(C474=0,C474=""),"",COUNTA($C$464:C474))</f>
        <v/>
      </c>
      <c r="B474" s="25" t="s">
        <v>1068</v>
      </c>
      <c r="C474" s="34"/>
      <c r="D474" s="14"/>
      <c r="E474" s="14"/>
      <c r="F474" s="14"/>
      <c r="G474" s="13"/>
      <c r="H474" s="13"/>
      <c r="I474" s="13"/>
      <c r="J474" s="13"/>
      <c r="K474" s="14"/>
      <c r="L474" s="14"/>
      <c r="M474" s="14"/>
      <c r="N474" s="16"/>
      <c r="O474" s="14"/>
      <c r="P474" s="14"/>
      <c r="Q474" s="14"/>
      <c r="R474" s="14"/>
      <c r="S474" s="14"/>
      <c r="T474" s="14"/>
      <c r="U474" s="14"/>
      <c r="V474" s="13"/>
      <c r="W474" s="17"/>
      <c r="X474" s="17"/>
      <c r="Y474" s="17"/>
      <c r="Z474" s="17"/>
      <c r="AA474" s="17"/>
      <c r="AB474" s="17"/>
    </row>
    <row r="475" spans="1:28" s="10" customFormat="1" ht="93.75" customHeight="1" x14ac:dyDescent="0.25">
      <c r="A475" s="15">
        <f>IF(OR(C475=0,C475=""),"",COUNTA($C$464:C475))</f>
        <v>8</v>
      </c>
      <c r="B475" s="23" t="s">
        <v>674</v>
      </c>
      <c r="C475" s="34">
        <v>1969</v>
      </c>
      <c r="D475" s="14">
        <v>411.4</v>
      </c>
      <c r="E475" s="14">
        <v>394.4</v>
      </c>
      <c r="F475" s="14">
        <v>17</v>
      </c>
      <c r="G475" s="13" t="s">
        <v>1106</v>
      </c>
      <c r="H475" s="13"/>
      <c r="I475" s="13"/>
      <c r="J475" s="13"/>
      <c r="K475" s="14">
        <f t="shared" ref="K475:K479" si="240">558*D475</f>
        <v>229561.19999999998</v>
      </c>
      <c r="L475" s="14"/>
      <c r="M475" s="14"/>
      <c r="N475" s="16"/>
      <c r="O475" s="14"/>
      <c r="P475" s="14"/>
      <c r="Q475" s="14">
        <f>3961*D475</f>
        <v>1629555.4</v>
      </c>
      <c r="R475" s="14"/>
      <c r="S475" s="14">
        <f>3011*D475</f>
        <v>1238725.3999999999</v>
      </c>
      <c r="T475" s="14">
        <f t="shared" ref="T475:T479" si="241">116*D475</f>
        <v>47722.399999999994</v>
      </c>
      <c r="U475" s="14"/>
      <c r="V475" s="13"/>
      <c r="W475" s="14">
        <f t="shared" ref="W475:W479" si="242">K475+L475+M475+N475+O475+P475+Q475+R475+S475+T475+U475+V475</f>
        <v>3145564.4</v>
      </c>
      <c r="X475" s="18" t="s">
        <v>804</v>
      </c>
      <c r="Y475" s="45">
        <v>0</v>
      </c>
      <c r="Z475" s="45">
        <v>0</v>
      </c>
      <c r="AA475" s="45">
        <v>0</v>
      </c>
      <c r="AB475" s="17">
        <f t="shared" ref="AB475:AB479" si="243">W475-(Y475+Z475+AA475)</f>
        <v>3145564.4</v>
      </c>
    </row>
    <row r="476" spans="1:28" s="10" customFormat="1" ht="93.75" customHeight="1" x14ac:dyDescent="0.25">
      <c r="A476" s="15">
        <f>IF(OR(C476=0,C476=""),"",COUNTA($C$464:C476))</f>
        <v>9</v>
      </c>
      <c r="B476" s="23" t="s">
        <v>18</v>
      </c>
      <c r="C476" s="34">
        <v>1970</v>
      </c>
      <c r="D476" s="14">
        <v>992.8</v>
      </c>
      <c r="E476" s="14">
        <v>782.8</v>
      </c>
      <c r="F476" s="14">
        <v>210</v>
      </c>
      <c r="G476" s="13" t="s">
        <v>1106</v>
      </c>
      <c r="H476" s="13"/>
      <c r="I476" s="13"/>
      <c r="J476" s="13"/>
      <c r="K476" s="14">
        <f t="shared" si="240"/>
        <v>553982.4</v>
      </c>
      <c r="L476" s="14"/>
      <c r="M476" s="14">
        <f t="shared" ref="M476:M477" si="244">430*D476</f>
        <v>426904</v>
      </c>
      <c r="N476" s="14">
        <f t="shared" ref="N476:N479" si="245">511*D476</f>
        <v>507320.8</v>
      </c>
      <c r="O476" s="14">
        <f>375*D476</f>
        <v>372300</v>
      </c>
      <c r="P476" s="14"/>
      <c r="Q476" s="14"/>
      <c r="R476" s="14"/>
      <c r="S476" s="14"/>
      <c r="T476" s="14">
        <f t="shared" si="241"/>
        <v>115164.79999999999</v>
      </c>
      <c r="U476" s="14"/>
      <c r="V476" s="14"/>
      <c r="W476" s="14">
        <f t="shared" si="242"/>
        <v>1975672</v>
      </c>
      <c r="X476" s="18" t="s">
        <v>804</v>
      </c>
      <c r="Y476" s="45">
        <v>0</v>
      </c>
      <c r="Z476" s="45">
        <v>0</v>
      </c>
      <c r="AA476" s="45">
        <v>0</v>
      </c>
      <c r="AB476" s="17">
        <f t="shared" si="243"/>
        <v>1975672</v>
      </c>
    </row>
    <row r="477" spans="1:28" s="10" customFormat="1" ht="93.75" customHeight="1" x14ac:dyDescent="0.25">
      <c r="A477" s="15">
        <f>IF(OR(C477=0,C477=""),"",COUNTA($C$464:C477))</f>
        <v>10</v>
      </c>
      <c r="B477" s="23" t="s">
        <v>728</v>
      </c>
      <c r="C477" s="34">
        <v>1970</v>
      </c>
      <c r="D477" s="14">
        <v>795.7</v>
      </c>
      <c r="E477" s="14">
        <v>734.5</v>
      </c>
      <c r="F477" s="14">
        <v>61.2</v>
      </c>
      <c r="G477" s="13" t="s">
        <v>1106</v>
      </c>
      <c r="H477" s="13"/>
      <c r="I477" s="13"/>
      <c r="J477" s="13"/>
      <c r="K477" s="14">
        <f t="shared" si="240"/>
        <v>444000.60000000003</v>
      </c>
      <c r="L477" s="14"/>
      <c r="M477" s="14">
        <f t="shared" si="244"/>
        <v>342151</v>
      </c>
      <c r="N477" s="14">
        <f t="shared" si="245"/>
        <v>406602.7</v>
      </c>
      <c r="O477" s="14"/>
      <c r="P477" s="14"/>
      <c r="Q477" s="14">
        <f t="shared" ref="Q477:Q479" si="246">3961*D477</f>
        <v>3151767.7</v>
      </c>
      <c r="R477" s="14"/>
      <c r="S477" s="14">
        <f t="shared" ref="S477:S479" si="247">3011*D477</f>
        <v>2395852.7000000002</v>
      </c>
      <c r="T477" s="14">
        <f t="shared" si="241"/>
        <v>92301.200000000012</v>
      </c>
      <c r="U477" s="14"/>
      <c r="V477" s="13"/>
      <c r="W477" s="14">
        <f t="shared" si="242"/>
        <v>6832675.9000000004</v>
      </c>
      <c r="X477" s="18" t="s">
        <v>804</v>
      </c>
      <c r="Y477" s="45">
        <v>0</v>
      </c>
      <c r="Z477" s="45">
        <v>0</v>
      </c>
      <c r="AA477" s="45">
        <v>0</v>
      </c>
      <c r="AB477" s="17">
        <f t="shared" si="243"/>
        <v>6832675.9000000004</v>
      </c>
    </row>
    <row r="478" spans="1:28" s="10" customFormat="1" ht="93.75" customHeight="1" x14ac:dyDescent="0.25">
      <c r="A478" s="15">
        <f>IF(OR(C478=0,C478=""),"",COUNTA($C$464:C478))</f>
        <v>11</v>
      </c>
      <c r="B478" s="23" t="s">
        <v>729</v>
      </c>
      <c r="C478" s="34">
        <v>1970</v>
      </c>
      <c r="D478" s="14">
        <v>420.9</v>
      </c>
      <c r="E478" s="14">
        <v>340</v>
      </c>
      <c r="F478" s="14">
        <v>80.900000000000006</v>
      </c>
      <c r="G478" s="13" t="s">
        <v>1106</v>
      </c>
      <c r="H478" s="13"/>
      <c r="I478" s="13"/>
      <c r="J478" s="13"/>
      <c r="K478" s="14">
        <f t="shared" si="240"/>
        <v>234862.19999999998</v>
      </c>
      <c r="L478" s="14">
        <f>2469*D478</f>
        <v>1039202.1</v>
      </c>
      <c r="M478" s="14"/>
      <c r="N478" s="14">
        <f t="shared" si="245"/>
        <v>215079.9</v>
      </c>
      <c r="O478" s="14"/>
      <c r="P478" s="14"/>
      <c r="Q478" s="14">
        <f t="shared" si="246"/>
        <v>1667184.9</v>
      </c>
      <c r="R478" s="14"/>
      <c r="S478" s="14">
        <f t="shared" si="247"/>
        <v>1267329.8999999999</v>
      </c>
      <c r="T478" s="14">
        <f t="shared" si="241"/>
        <v>48824.399999999994</v>
      </c>
      <c r="U478" s="14"/>
      <c r="V478" s="14"/>
      <c r="W478" s="14">
        <f t="shared" si="242"/>
        <v>4472483.4000000004</v>
      </c>
      <c r="X478" s="18" t="s">
        <v>804</v>
      </c>
      <c r="Y478" s="45">
        <v>0</v>
      </c>
      <c r="Z478" s="45">
        <v>0</v>
      </c>
      <c r="AA478" s="45">
        <v>0</v>
      </c>
      <c r="AB478" s="17">
        <f t="shared" si="243"/>
        <v>4472483.4000000004</v>
      </c>
    </row>
    <row r="479" spans="1:28" s="10" customFormat="1" ht="93.75" customHeight="1" x14ac:dyDescent="0.25">
      <c r="A479" s="15">
        <f>IF(OR(C479=0,C479=""),"",COUNTA($C$464:C479))</f>
        <v>12</v>
      </c>
      <c r="B479" s="23" t="s">
        <v>730</v>
      </c>
      <c r="C479" s="34">
        <v>1970</v>
      </c>
      <c r="D479" s="14">
        <v>472.6</v>
      </c>
      <c r="E479" s="14">
        <v>458.2</v>
      </c>
      <c r="F479" s="14">
        <v>14.4</v>
      </c>
      <c r="G479" s="13" t="s">
        <v>1106</v>
      </c>
      <c r="H479" s="13"/>
      <c r="I479" s="13"/>
      <c r="J479" s="13"/>
      <c r="K479" s="14">
        <f t="shared" si="240"/>
        <v>263710.8</v>
      </c>
      <c r="L479" s="14"/>
      <c r="M479" s="14">
        <f>430*D479</f>
        <v>203218</v>
      </c>
      <c r="N479" s="14">
        <f t="shared" si="245"/>
        <v>241498.6</v>
      </c>
      <c r="O479" s="14"/>
      <c r="P479" s="14"/>
      <c r="Q479" s="14">
        <f t="shared" si="246"/>
        <v>1871968.6</v>
      </c>
      <c r="R479" s="14"/>
      <c r="S479" s="14">
        <f t="shared" si="247"/>
        <v>1422998.6</v>
      </c>
      <c r="T479" s="14">
        <f t="shared" si="241"/>
        <v>54821.600000000006</v>
      </c>
      <c r="U479" s="14"/>
      <c r="V479" s="13"/>
      <c r="W479" s="14">
        <f t="shared" si="242"/>
        <v>4058216.2</v>
      </c>
      <c r="X479" s="18" t="s">
        <v>804</v>
      </c>
      <c r="Y479" s="45">
        <v>0</v>
      </c>
      <c r="Z479" s="45">
        <v>0</v>
      </c>
      <c r="AA479" s="45">
        <v>0</v>
      </c>
      <c r="AB479" s="17">
        <f t="shared" si="243"/>
        <v>4058216.2</v>
      </c>
    </row>
    <row r="480" spans="1:28" s="10" customFormat="1" ht="93.75" customHeight="1" x14ac:dyDescent="0.25">
      <c r="A480" s="15" t="str">
        <f>IF(OR(C480=0,C480=""),"",COUNTA($C$464:C480))</f>
        <v/>
      </c>
      <c r="B480" s="23"/>
      <c r="C480" s="34"/>
      <c r="D480" s="22">
        <f>SUM(D475:D479)</f>
        <v>3093.3999999999996</v>
      </c>
      <c r="E480" s="22">
        <f t="shared" ref="E480:F480" si="248">SUM(E475:E479)</f>
        <v>2709.8999999999996</v>
      </c>
      <c r="F480" s="22">
        <f t="shared" si="248"/>
        <v>383.5</v>
      </c>
      <c r="G480" s="13"/>
      <c r="H480" s="13"/>
      <c r="I480" s="13"/>
      <c r="J480" s="13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3"/>
      <c r="W480" s="22">
        <f>SUM(W475:W479)</f>
        <v>20484611.900000002</v>
      </c>
      <c r="X480" s="22"/>
      <c r="Y480" s="22"/>
      <c r="Z480" s="22"/>
      <c r="AA480" s="22">
        <f t="shared" ref="AA480:AB480" si="249">SUM(AA475:AA479)</f>
        <v>0</v>
      </c>
      <c r="AB480" s="22">
        <f t="shared" si="249"/>
        <v>20484611.900000002</v>
      </c>
    </row>
    <row r="481" spans="1:28" s="10" customFormat="1" ht="93.75" customHeight="1" x14ac:dyDescent="0.25">
      <c r="A481" s="15" t="str">
        <f>IF(OR(C481=0,C481=""),"",COUNTA($C$464:C481))</f>
        <v/>
      </c>
      <c r="B481" s="25" t="s">
        <v>118</v>
      </c>
      <c r="C481" s="34"/>
      <c r="D481" s="14"/>
      <c r="E481" s="14"/>
      <c r="F481" s="14"/>
      <c r="G481" s="13"/>
      <c r="H481" s="13"/>
      <c r="I481" s="13"/>
      <c r="J481" s="13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3"/>
      <c r="W481" s="17"/>
      <c r="X481" s="17"/>
      <c r="Y481" s="17"/>
      <c r="Z481" s="17"/>
      <c r="AA481" s="17"/>
      <c r="AB481" s="17"/>
    </row>
    <row r="482" spans="1:28" s="10" customFormat="1" ht="93.75" customHeight="1" x14ac:dyDescent="0.25">
      <c r="A482" s="15">
        <f>IF(OR(C482=0,C482=""),"",COUNTA($C$464:C482))</f>
        <v>13</v>
      </c>
      <c r="B482" s="23" t="s">
        <v>731</v>
      </c>
      <c r="C482" s="34">
        <v>1970</v>
      </c>
      <c r="D482" s="14">
        <v>714.8</v>
      </c>
      <c r="E482" s="14">
        <v>626.29999999999995</v>
      </c>
      <c r="F482" s="14">
        <v>0</v>
      </c>
      <c r="G482" s="13" t="s">
        <v>1106</v>
      </c>
      <c r="H482" s="13"/>
      <c r="I482" s="13"/>
      <c r="J482" s="13"/>
      <c r="K482" s="14">
        <f t="shared" ref="K482:K484" si="250">558*D482</f>
        <v>398858.39999999997</v>
      </c>
      <c r="L482" s="14">
        <f t="shared" ref="L482:L483" si="251">2469*D482</f>
        <v>1764841.2</v>
      </c>
      <c r="M482" s="14">
        <f t="shared" ref="M482:M484" si="252">430*D482</f>
        <v>307364</v>
      </c>
      <c r="N482" s="14">
        <f t="shared" ref="N482:N484" si="253">511*D482</f>
        <v>365262.8</v>
      </c>
      <c r="O482" s="14">
        <f t="shared" ref="O482:O484" si="254">375*D482</f>
        <v>268050</v>
      </c>
      <c r="P482" s="14"/>
      <c r="Q482" s="14">
        <f t="shared" ref="Q482:Q484" si="255">3961*D482</f>
        <v>2831322.8</v>
      </c>
      <c r="R482" s="14"/>
      <c r="S482" s="14">
        <f t="shared" ref="S482:S484" si="256">3011*D482</f>
        <v>2152262.7999999998</v>
      </c>
      <c r="T482" s="14">
        <f t="shared" ref="T482:T484" si="257">116*D482</f>
        <v>82916.799999999988</v>
      </c>
      <c r="U482" s="14">
        <f t="shared" ref="U482:U484" si="258">34*D482</f>
        <v>24303.199999999997</v>
      </c>
      <c r="V482" s="14">
        <f t="shared" ref="V482:V484" si="259">(K482+L482+M482+N482+O482+P482+Q482+R482+S482+T482)*0.0214</f>
        <v>174856.80631999997</v>
      </c>
      <c r="W482" s="14">
        <f t="shared" ref="W482:W484" si="260">K482+L482+M482+N482+O482+P482+Q482+R482+S482+T482+U482+V482</f>
        <v>8370038.8063199986</v>
      </c>
      <c r="X482" s="18" t="s">
        <v>804</v>
      </c>
      <c r="Y482" s="45">
        <v>0</v>
      </c>
      <c r="Z482" s="45">
        <v>0</v>
      </c>
      <c r="AA482" s="45">
        <v>0</v>
      </c>
      <c r="AB482" s="17">
        <f t="shared" ref="AB482:AB484" si="261">W482-(Y482+Z482+AA482)</f>
        <v>8370038.8063199986</v>
      </c>
    </row>
    <row r="483" spans="1:28" s="10" customFormat="1" ht="93.75" customHeight="1" x14ac:dyDescent="0.25">
      <c r="A483" s="15">
        <f>IF(OR(C483=0,C483=""),"",COUNTA($C$464:C483))</f>
        <v>14</v>
      </c>
      <c r="B483" s="23" t="s">
        <v>732</v>
      </c>
      <c r="C483" s="34">
        <v>1970</v>
      </c>
      <c r="D483" s="14">
        <v>682.5</v>
      </c>
      <c r="E483" s="14">
        <v>451.4</v>
      </c>
      <c r="F483" s="14">
        <v>0</v>
      </c>
      <c r="G483" s="13" t="s">
        <v>1106</v>
      </c>
      <c r="H483" s="13"/>
      <c r="I483" s="13"/>
      <c r="J483" s="13"/>
      <c r="K483" s="14">
        <f t="shared" si="250"/>
        <v>380835</v>
      </c>
      <c r="L483" s="14">
        <f t="shared" si="251"/>
        <v>1685092.5</v>
      </c>
      <c r="M483" s="14">
        <f t="shared" si="252"/>
        <v>293475</v>
      </c>
      <c r="N483" s="14">
        <f t="shared" si="253"/>
        <v>348757.5</v>
      </c>
      <c r="O483" s="14">
        <f t="shared" si="254"/>
        <v>255937.5</v>
      </c>
      <c r="P483" s="14"/>
      <c r="Q483" s="14">
        <f t="shared" si="255"/>
        <v>2703382.5</v>
      </c>
      <c r="R483" s="14"/>
      <c r="S483" s="14">
        <f t="shared" si="256"/>
        <v>2055007.5</v>
      </c>
      <c r="T483" s="14">
        <f t="shared" si="257"/>
        <v>79170</v>
      </c>
      <c r="U483" s="14">
        <f t="shared" si="258"/>
        <v>23205</v>
      </c>
      <c r="V483" s="14">
        <f t="shared" si="259"/>
        <v>166955.4705</v>
      </c>
      <c r="W483" s="14">
        <f t="shared" si="260"/>
        <v>7991817.9704999998</v>
      </c>
      <c r="X483" s="18" t="s">
        <v>804</v>
      </c>
      <c r="Y483" s="45">
        <v>0</v>
      </c>
      <c r="Z483" s="45">
        <v>0</v>
      </c>
      <c r="AA483" s="45">
        <v>0</v>
      </c>
      <c r="AB483" s="17">
        <f t="shared" si="261"/>
        <v>7991817.9704999998</v>
      </c>
    </row>
    <row r="484" spans="1:28" s="10" customFormat="1" ht="93.75" customHeight="1" x14ac:dyDescent="0.25">
      <c r="A484" s="15">
        <f>IF(OR(C484=0,C484=""),"",COUNTA($C$464:C484))</f>
        <v>15</v>
      </c>
      <c r="B484" s="23" t="s">
        <v>733</v>
      </c>
      <c r="C484" s="34">
        <v>1970</v>
      </c>
      <c r="D484" s="14">
        <v>405.2</v>
      </c>
      <c r="E484" s="14">
        <v>365.6</v>
      </c>
      <c r="F484" s="14">
        <v>0</v>
      </c>
      <c r="G484" s="13" t="s">
        <v>1106</v>
      </c>
      <c r="H484" s="13"/>
      <c r="I484" s="13"/>
      <c r="J484" s="13"/>
      <c r="K484" s="14">
        <f t="shared" si="250"/>
        <v>226101.6</v>
      </c>
      <c r="L484" s="14"/>
      <c r="M484" s="14">
        <f t="shared" si="252"/>
        <v>174236</v>
      </c>
      <c r="N484" s="14">
        <f t="shared" si="253"/>
        <v>207057.19999999998</v>
      </c>
      <c r="O484" s="14">
        <f t="shared" si="254"/>
        <v>151950</v>
      </c>
      <c r="P484" s="14"/>
      <c r="Q484" s="14">
        <f t="shared" si="255"/>
        <v>1604997.2</v>
      </c>
      <c r="R484" s="14"/>
      <c r="S484" s="14">
        <f t="shared" si="256"/>
        <v>1220057.2</v>
      </c>
      <c r="T484" s="14">
        <f t="shared" si="257"/>
        <v>47003.199999999997</v>
      </c>
      <c r="U484" s="14">
        <f t="shared" si="258"/>
        <v>13776.8</v>
      </c>
      <c r="V484" s="14">
        <f t="shared" si="259"/>
        <v>77712.011360000004</v>
      </c>
      <c r="W484" s="14">
        <f t="shared" si="260"/>
        <v>3722891.2113600001</v>
      </c>
      <c r="X484" s="18" t="s">
        <v>804</v>
      </c>
      <c r="Y484" s="45">
        <v>0</v>
      </c>
      <c r="Z484" s="45">
        <v>0</v>
      </c>
      <c r="AA484" s="45">
        <v>0</v>
      </c>
      <c r="AB484" s="17">
        <f t="shared" si="261"/>
        <v>3722891.2113600001</v>
      </c>
    </row>
    <row r="485" spans="1:28" s="10" customFormat="1" ht="93.75" customHeight="1" x14ac:dyDescent="0.25">
      <c r="A485" s="15" t="str">
        <f>IF(OR(C485=0,C485=""),"",COUNTA($C$464:C485))</f>
        <v/>
      </c>
      <c r="B485" s="23"/>
      <c r="C485" s="44"/>
      <c r="D485" s="22">
        <f>SUM(D482:D484)</f>
        <v>1802.5</v>
      </c>
      <c r="E485" s="22">
        <f>SUM(E482:E484)</f>
        <v>1443.2999999999997</v>
      </c>
      <c r="F485" s="22">
        <f>SUM(F482:F484)</f>
        <v>0</v>
      </c>
      <c r="G485" s="13"/>
      <c r="H485" s="13"/>
      <c r="I485" s="13"/>
      <c r="J485" s="13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22">
        <f>SUM(W482:W484)</f>
        <v>20084747.988179997</v>
      </c>
      <c r="X485" s="22"/>
      <c r="Y485" s="22"/>
      <c r="Z485" s="22"/>
      <c r="AA485" s="22">
        <f t="shared" ref="AA485:AB485" si="262">SUM(AA482:AA484)</f>
        <v>0</v>
      </c>
      <c r="AB485" s="22">
        <f t="shared" si="262"/>
        <v>20084747.988179997</v>
      </c>
    </row>
    <row r="486" spans="1:28" s="10" customFormat="1" ht="93.75" customHeight="1" x14ac:dyDescent="0.25">
      <c r="A486" s="15" t="str">
        <f>IF(OR(C486=0,C486=""),"",COUNTA($C$464:C486))</f>
        <v/>
      </c>
      <c r="B486" s="25" t="s">
        <v>1069</v>
      </c>
      <c r="C486" s="44"/>
      <c r="D486" s="14"/>
      <c r="E486" s="14"/>
      <c r="F486" s="33"/>
      <c r="G486" s="13"/>
      <c r="H486" s="13"/>
      <c r="I486" s="13"/>
      <c r="J486" s="13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7"/>
      <c r="X486" s="17"/>
      <c r="Y486" s="17"/>
      <c r="Z486" s="17"/>
      <c r="AA486" s="17"/>
      <c r="AB486" s="17"/>
    </row>
    <row r="487" spans="1:28" s="10" customFormat="1" ht="93.75" customHeight="1" x14ac:dyDescent="0.25">
      <c r="A487" s="15">
        <f>IF(OR(C487=0,C487=""),"",COUNTA($C$464:C487))</f>
        <v>16</v>
      </c>
      <c r="B487" s="23" t="s">
        <v>110</v>
      </c>
      <c r="C487" s="44">
        <v>1967</v>
      </c>
      <c r="D487" s="14">
        <v>3473.8</v>
      </c>
      <c r="E487" s="14">
        <v>2574.5</v>
      </c>
      <c r="F487" s="33">
        <v>0</v>
      </c>
      <c r="G487" s="13" t="s">
        <v>1110</v>
      </c>
      <c r="H487" s="13"/>
      <c r="I487" s="13"/>
      <c r="J487" s="13"/>
      <c r="K487" s="14">
        <f t="shared" ref="K487:K501" si="263">406*D487</f>
        <v>1410362.8</v>
      </c>
      <c r="L487" s="14">
        <f t="shared" ref="L487:L501" si="264">1207*D487</f>
        <v>4192876.6</v>
      </c>
      <c r="M487" s="14"/>
      <c r="N487" s="14"/>
      <c r="O487" s="14"/>
      <c r="P487" s="14"/>
      <c r="Q487" s="14"/>
      <c r="R487" s="14"/>
      <c r="S487" s="14"/>
      <c r="T487" s="14"/>
      <c r="U487" s="14"/>
      <c r="V487" s="13"/>
      <c r="W487" s="14">
        <f t="shared" ref="W487:W501" si="265">K487+L487+M487+N487+O487+P487+Q487+R487+S487+T487+U487+V487</f>
        <v>5603239.4000000004</v>
      </c>
      <c r="X487" s="18" t="s">
        <v>804</v>
      </c>
      <c r="Y487" s="45">
        <v>0</v>
      </c>
      <c r="Z487" s="45">
        <v>0</v>
      </c>
      <c r="AA487" s="45">
        <v>0</v>
      </c>
      <c r="AB487" s="17">
        <f t="shared" ref="AB487:AB501" si="266">W487-(Y487+Z487+AA487)</f>
        <v>5603239.4000000004</v>
      </c>
    </row>
    <row r="488" spans="1:28" s="10" customFormat="1" ht="93.75" customHeight="1" x14ac:dyDescent="0.25">
      <c r="A488" s="15">
        <f>IF(OR(C488=0,C488=""),"",COUNTA($C$464:C488))</f>
        <v>17</v>
      </c>
      <c r="B488" s="23" t="s">
        <v>675</v>
      </c>
      <c r="C488" s="44">
        <v>1969</v>
      </c>
      <c r="D488" s="14">
        <v>6876.3</v>
      </c>
      <c r="E488" s="14">
        <v>5728.2</v>
      </c>
      <c r="F488" s="33">
        <v>0</v>
      </c>
      <c r="G488" s="13" t="s">
        <v>1110</v>
      </c>
      <c r="H488" s="13"/>
      <c r="I488" s="13"/>
      <c r="J488" s="13"/>
      <c r="K488" s="14">
        <f t="shared" si="263"/>
        <v>2791777.8000000003</v>
      </c>
      <c r="L488" s="14">
        <f t="shared" si="264"/>
        <v>8299694.1000000006</v>
      </c>
      <c r="M488" s="14">
        <f t="shared" ref="M488:M489" si="267">484*D488</f>
        <v>3328129.2</v>
      </c>
      <c r="N488" s="14">
        <f t="shared" ref="N488:N501" si="268">855*D488</f>
        <v>5879236.5</v>
      </c>
      <c r="O488" s="14">
        <f t="shared" ref="O488:O501" si="269">383*D488</f>
        <v>2633622.9</v>
      </c>
      <c r="P488" s="14"/>
      <c r="Q488" s="14">
        <f t="shared" ref="Q488:Q489" si="270">2308*D488</f>
        <v>15870500.4</v>
      </c>
      <c r="R488" s="14"/>
      <c r="S488" s="14">
        <f t="shared" ref="S488:S489" si="271">2763*D488</f>
        <v>18999216.900000002</v>
      </c>
      <c r="T488" s="14">
        <f t="shared" ref="T488:T501" si="272">102*D488</f>
        <v>701382.6</v>
      </c>
      <c r="U488" s="14">
        <f t="shared" ref="U488:U489" si="273">35*D488</f>
        <v>240670.5</v>
      </c>
      <c r="V488" s="14">
        <f t="shared" ref="V488:V489" si="274">(K488+L488+M488+N488+O488+P488+Q488+R488+S488+T488)*0.0214</f>
        <v>1251976.1925599999</v>
      </c>
      <c r="W488" s="14">
        <f t="shared" si="265"/>
        <v>59996207.092560001</v>
      </c>
      <c r="X488" s="18" t="s">
        <v>804</v>
      </c>
      <c r="Y488" s="45">
        <v>0</v>
      </c>
      <c r="Z488" s="45">
        <v>0</v>
      </c>
      <c r="AA488" s="45">
        <v>0</v>
      </c>
      <c r="AB488" s="17">
        <f t="shared" si="266"/>
        <v>59996207.092560001</v>
      </c>
    </row>
    <row r="489" spans="1:28" s="10" customFormat="1" ht="93.75" customHeight="1" x14ac:dyDescent="0.25">
      <c r="A489" s="15">
        <f>IF(OR(C489=0,C489=""),"",COUNTA($C$464:C489))</f>
        <v>18</v>
      </c>
      <c r="B489" s="23" t="s">
        <v>676</v>
      </c>
      <c r="C489" s="44">
        <v>1969</v>
      </c>
      <c r="D489" s="14">
        <v>5400</v>
      </c>
      <c r="E489" s="14">
        <v>4281.3999999999996</v>
      </c>
      <c r="F489" s="33">
        <v>110</v>
      </c>
      <c r="G489" s="13" t="s">
        <v>1110</v>
      </c>
      <c r="H489" s="13"/>
      <c r="I489" s="13"/>
      <c r="J489" s="13"/>
      <c r="K489" s="14">
        <f t="shared" si="263"/>
        <v>2192400</v>
      </c>
      <c r="L489" s="14">
        <f t="shared" si="264"/>
        <v>6517800</v>
      </c>
      <c r="M489" s="14">
        <f t="shared" si="267"/>
        <v>2613600</v>
      </c>
      <c r="N489" s="14">
        <f t="shared" si="268"/>
        <v>4617000</v>
      </c>
      <c r="O489" s="14">
        <f t="shared" si="269"/>
        <v>2068200</v>
      </c>
      <c r="P489" s="14"/>
      <c r="Q489" s="14">
        <f t="shared" si="270"/>
        <v>12463200</v>
      </c>
      <c r="R489" s="14"/>
      <c r="S489" s="14">
        <f t="shared" si="271"/>
        <v>14920200</v>
      </c>
      <c r="T489" s="14">
        <f t="shared" si="272"/>
        <v>550800</v>
      </c>
      <c r="U489" s="14">
        <f t="shared" si="273"/>
        <v>189000</v>
      </c>
      <c r="V489" s="14">
        <f t="shared" si="274"/>
        <v>983184.48</v>
      </c>
      <c r="W489" s="14">
        <f t="shared" si="265"/>
        <v>47115384.479999997</v>
      </c>
      <c r="X489" s="18" t="s">
        <v>804</v>
      </c>
      <c r="Y489" s="45">
        <v>0</v>
      </c>
      <c r="Z489" s="45">
        <v>0</v>
      </c>
      <c r="AA489" s="45">
        <v>0</v>
      </c>
      <c r="AB489" s="17">
        <f t="shared" si="266"/>
        <v>47115384.479999997</v>
      </c>
    </row>
    <row r="490" spans="1:28" s="10" customFormat="1" ht="93.75" customHeight="1" x14ac:dyDescent="0.25">
      <c r="A490" s="15">
        <f>IF(OR(C490=0,C490=""),"",COUNTA($C$464:C490))</f>
        <v>19</v>
      </c>
      <c r="B490" s="23" t="s">
        <v>29</v>
      </c>
      <c r="C490" s="34">
        <v>1969</v>
      </c>
      <c r="D490" s="14">
        <v>4193.3999999999996</v>
      </c>
      <c r="E490" s="14">
        <v>3479.7</v>
      </c>
      <c r="F490" s="14">
        <v>164.6</v>
      </c>
      <c r="G490" s="13" t="s">
        <v>1110</v>
      </c>
      <c r="H490" s="13"/>
      <c r="I490" s="13"/>
      <c r="J490" s="13"/>
      <c r="K490" s="14">
        <f t="shared" si="263"/>
        <v>1702520.4</v>
      </c>
      <c r="L490" s="14">
        <f t="shared" si="264"/>
        <v>5061433.8</v>
      </c>
      <c r="M490" s="14"/>
      <c r="N490" s="14">
        <f t="shared" si="268"/>
        <v>3585356.9999999995</v>
      </c>
      <c r="O490" s="14">
        <f t="shared" si="269"/>
        <v>1606072.2</v>
      </c>
      <c r="P490" s="14"/>
      <c r="Q490" s="14"/>
      <c r="R490" s="14">
        <f>297*D490</f>
        <v>1245439.7999999998</v>
      </c>
      <c r="S490" s="14"/>
      <c r="T490" s="14">
        <f t="shared" si="272"/>
        <v>427726.8</v>
      </c>
      <c r="U490" s="14"/>
      <c r="V490" s="13"/>
      <c r="W490" s="14">
        <f t="shared" si="265"/>
        <v>13628550</v>
      </c>
      <c r="X490" s="18" t="s">
        <v>804</v>
      </c>
      <c r="Y490" s="45">
        <v>0</v>
      </c>
      <c r="Z490" s="45">
        <v>0</v>
      </c>
      <c r="AA490" s="45">
        <v>0</v>
      </c>
      <c r="AB490" s="17">
        <f t="shared" si="266"/>
        <v>13628550</v>
      </c>
    </row>
    <row r="491" spans="1:28" s="10" customFormat="1" ht="93.75" customHeight="1" x14ac:dyDescent="0.25">
      <c r="A491" s="15">
        <f>IF(OR(C491=0,C491=""),"",COUNTA($C$464:C491))</f>
        <v>20</v>
      </c>
      <c r="B491" s="23" t="s">
        <v>130</v>
      </c>
      <c r="C491" s="44">
        <v>1969</v>
      </c>
      <c r="D491" s="14">
        <v>5692</v>
      </c>
      <c r="E491" s="14">
        <v>3951.5</v>
      </c>
      <c r="F491" s="14">
        <v>13.4</v>
      </c>
      <c r="G491" s="13" t="s">
        <v>1110</v>
      </c>
      <c r="H491" s="13"/>
      <c r="I491" s="13"/>
      <c r="J491" s="13"/>
      <c r="K491" s="14">
        <f t="shared" si="263"/>
        <v>2310952</v>
      </c>
      <c r="L491" s="14">
        <f t="shared" si="264"/>
        <v>6870244</v>
      </c>
      <c r="M491" s="14">
        <f t="shared" ref="M491:M499" si="275">484*D491</f>
        <v>2754928</v>
      </c>
      <c r="N491" s="14">
        <f t="shared" si="268"/>
        <v>4866660</v>
      </c>
      <c r="O491" s="14">
        <f t="shared" si="269"/>
        <v>2180036</v>
      </c>
      <c r="P491" s="14"/>
      <c r="Q491" s="14"/>
      <c r="R491" s="14"/>
      <c r="S491" s="14"/>
      <c r="T491" s="14">
        <f t="shared" si="272"/>
        <v>580584</v>
      </c>
      <c r="U491" s="14">
        <f>35*D491</f>
        <v>199220</v>
      </c>
      <c r="V491" s="14">
        <f>(K491+L491+M491+N491+O491+P491+Q491+R491+S491+T491)*0.0214</f>
        <v>418656.8456</v>
      </c>
      <c r="W491" s="14">
        <f t="shared" si="265"/>
        <v>20181280.845600002</v>
      </c>
      <c r="X491" s="18" t="s">
        <v>804</v>
      </c>
      <c r="Y491" s="45">
        <v>0</v>
      </c>
      <c r="Z491" s="45">
        <v>0</v>
      </c>
      <c r="AA491" s="45">
        <v>0</v>
      </c>
      <c r="AB491" s="17">
        <f t="shared" si="266"/>
        <v>20181280.845600002</v>
      </c>
    </row>
    <row r="492" spans="1:28" s="10" customFormat="1" ht="93.75" customHeight="1" x14ac:dyDescent="0.25">
      <c r="A492" s="15">
        <f>IF(OR(C492=0,C492=""),"",COUNTA($C$464:C492))</f>
        <v>21</v>
      </c>
      <c r="B492" s="23" t="s">
        <v>30</v>
      </c>
      <c r="C492" s="44">
        <v>1969</v>
      </c>
      <c r="D492" s="14">
        <v>5917.1</v>
      </c>
      <c r="E492" s="14">
        <v>4394.3999999999996</v>
      </c>
      <c r="F492" s="14">
        <v>1522.7</v>
      </c>
      <c r="G492" s="13" t="s">
        <v>1110</v>
      </c>
      <c r="H492" s="13"/>
      <c r="I492" s="13"/>
      <c r="J492" s="13"/>
      <c r="K492" s="14">
        <f t="shared" si="263"/>
        <v>2402342.6</v>
      </c>
      <c r="L492" s="14">
        <f t="shared" si="264"/>
        <v>7141939.7000000002</v>
      </c>
      <c r="M492" s="14">
        <f t="shared" si="275"/>
        <v>2863876.4000000004</v>
      </c>
      <c r="N492" s="14">
        <f t="shared" si="268"/>
        <v>5059120.5</v>
      </c>
      <c r="O492" s="14">
        <f t="shared" si="269"/>
        <v>2266249.3000000003</v>
      </c>
      <c r="P492" s="14"/>
      <c r="Q492" s="14"/>
      <c r="R492" s="14">
        <f>297*D492</f>
        <v>1757378.7000000002</v>
      </c>
      <c r="S492" s="14"/>
      <c r="T492" s="14">
        <f t="shared" si="272"/>
        <v>603544.20000000007</v>
      </c>
      <c r="U492" s="14"/>
      <c r="V492" s="13"/>
      <c r="W492" s="14">
        <f t="shared" si="265"/>
        <v>22094451.400000002</v>
      </c>
      <c r="X492" s="18" t="s">
        <v>804</v>
      </c>
      <c r="Y492" s="45">
        <v>0</v>
      </c>
      <c r="Z492" s="45">
        <v>0</v>
      </c>
      <c r="AA492" s="45">
        <v>0</v>
      </c>
      <c r="AB492" s="17">
        <f t="shared" si="266"/>
        <v>22094451.400000002</v>
      </c>
    </row>
    <row r="493" spans="1:28" s="10" customFormat="1" ht="93.75" customHeight="1" x14ac:dyDescent="0.25">
      <c r="A493" s="15">
        <f>IF(OR(C493=0,C493=""),"",COUNTA($C$464:C493))</f>
        <v>22</v>
      </c>
      <c r="B493" s="23" t="s">
        <v>113</v>
      </c>
      <c r="C493" s="34">
        <v>1969</v>
      </c>
      <c r="D493" s="14">
        <v>855</v>
      </c>
      <c r="E493" s="14">
        <v>721.8</v>
      </c>
      <c r="F493" s="14">
        <v>0</v>
      </c>
      <c r="G493" s="13" t="s">
        <v>1110</v>
      </c>
      <c r="H493" s="13"/>
      <c r="I493" s="13"/>
      <c r="J493" s="13"/>
      <c r="K493" s="14">
        <f t="shared" si="263"/>
        <v>347130</v>
      </c>
      <c r="L493" s="14">
        <f t="shared" si="264"/>
        <v>1031985</v>
      </c>
      <c r="M493" s="14">
        <f t="shared" si="275"/>
        <v>413820</v>
      </c>
      <c r="N493" s="14">
        <f t="shared" si="268"/>
        <v>731025</v>
      </c>
      <c r="O493" s="14">
        <f t="shared" si="269"/>
        <v>327465</v>
      </c>
      <c r="P493" s="14"/>
      <c r="Q493" s="14"/>
      <c r="R493" s="14"/>
      <c r="S493" s="14">
        <f t="shared" ref="S493:S496" si="276">2763*D493</f>
        <v>2362365</v>
      </c>
      <c r="T493" s="14">
        <f t="shared" si="272"/>
        <v>87210</v>
      </c>
      <c r="U493" s="14">
        <f t="shared" ref="U493:U499" si="277">35*D493</f>
        <v>29925</v>
      </c>
      <c r="V493" s="14">
        <f t="shared" ref="V493:V501" si="278">(K493+L493+M493+N493+O493+P493+Q493+R493+S493+T493)*0.0214</f>
        <v>113441.4</v>
      </c>
      <c r="W493" s="14">
        <f t="shared" si="265"/>
        <v>5444366.4000000004</v>
      </c>
      <c r="X493" s="18" t="s">
        <v>804</v>
      </c>
      <c r="Y493" s="45">
        <v>0</v>
      </c>
      <c r="Z493" s="45">
        <v>0</v>
      </c>
      <c r="AA493" s="45">
        <v>0</v>
      </c>
      <c r="AB493" s="17">
        <f t="shared" si="266"/>
        <v>5444366.4000000004</v>
      </c>
    </row>
    <row r="494" spans="1:28" s="10" customFormat="1" ht="93.75" customHeight="1" x14ac:dyDescent="0.25">
      <c r="A494" s="15">
        <f>IF(OR(C494=0,C494=""),"",COUNTA($C$464:C494))</f>
        <v>23</v>
      </c>
      <c r="B494" s="23" t="s">
        <v>734</v>
      </c>
      <c r="C494" s="34">
        <v>1970</v>
      </c>
      <c r="D494" s="14">
        <v>5699.6</v>
      </c>
      <c r="E494" s="14">
        <v>3950.4</v>
      </c>
      <c r="F494" s="14">
        <v>0</v>
      </c>
      <c r="G494" s="13" t="s">
        <v>1110</v>
      </c>
      <c r="H494" s="13"/>
      <c r="I494" s="13"/>
      <c r="J494" s="13"/>
      <c r="K494" s="14">
        <f t="shared" si="263"/>
        <v>2314037.6</v>
      </c>
      <c r="L494" s="14">
        <f t="shared" si="264"/>
        <v>6879417.2000000002</v>
      </c>
      <c r="M494" s="14">
        <f t="shared" si="275"/>
        <v>2758606.4000000004</v>
      </c>
      <c r="N494" s="14">
        <f t="shared" si="268"/>
        <v>4873158</v>
      </c>
      <c r="O494" s="14">
        <f t="shared" si="269"/>
        <v>2182946.8000000003</v>
      </c>
      <c r="P494" s="14"/>
      <c r="Q494" s="14">
        <f t="shared" ref="Q494:Q496" si="279">2308*D494</f>
        <v>13154676.800000001</v>
      </c>
      <c r="R494" s="14"/>
      <c r="S494" s="14">
        <f t="shared" si="276"/>
        <v>15747994.800000001</v>
      </c>
      <c r="T494" s="14">
        <f t="shared" si="272"/>
        <v>581359.20000000007</v>
      </c>
      <c r="U494" s="14">
        <f t="shared" si="277"/>
        <v>199486</v>
      </c>
      <c r="V494" s="14">
        <f t="shared" si="278"/>
        <v>1037733.0115200002</v>
      </c>
      <c r="W494" s="14">
        <f t="shared" si="265"/>
        <v>49729415.81152001</v>
      </c>
      <c r="X494" s="18" t="s">
        <v>804</v>
      </c>
      <c r="Y494" s="45">
        <v>0</v>
      </c>
      <c r="Z494" s="45">
        <v>0</v>
      </c>
      <c r="AA494" s="45">
        <v>0</v>
      </c>
      <c r="AB494" s="17">
        <f t="shared" si="266"/>
        <v>49729415.81152001</v>
      </c>
    </row>
    <row r="495" spans="1:28" s="10" customFormat="1" ht="93.75" customHeight="1" x14ac:dyDescent="0.25">
      <c r="A495" s="15">
        <f>IF(OR(C495=0,C495=""),"",COUNTA($C$464:C495))</f>
        <v>24</v>
      </c>
      <c r="B495" s="23" t="s">
        <v>735</v>
      </c>
      <c r="C495" s="34">
        <v>1970</v>
      </c>
      <c r="D495" s="14">
        <v>3262</v>
      </c>
      <c r="E495" s="14">
        <v>3262</v>
      </c>
      <c r="F495" s="14">
        <v>0</v>
      </c>
      <c r="G495" s="13" t="s">
        <v>1110</v>
      </c>
      <c r="H495" s="13"/>
      <c r="I495" s="13"/>
      <c r="J495" s="13"/>
      <c r="K495" s="14">
        <f t="shared" si="263"/>
        <v>1324372</v>
      </c>
      <c r="L495" s="14">
        <f t="shared" si="264"/>
        <v>3937234</v>
      </c>
      <c r="M495" s="14">
        <f t="shared" si="275"/>
        <v>1578808</v>
      </c>
      <c r="N495" s="14">
        <f t="shared" si="268"/>
        <v>2789010</v>
      </c>
      <c r="O495" s="14">
        <f t="shared" si="269"/>
        <v>1249346</v>
      </c>
      <c r="P495" s="14"/>
      <c r="Q495" s="14">
        <f t="shared" si="279"/>
        <v>7528696</v>
      </c>
      <c r="R495" s="14"/>
      <c r="S495" s="14">
        <f t="shared" si="276"/>
        <v>9012906</v>
      </c>
      <c r="T495" s="14">
        <f t="shared" si="272"/>
        <v>332724</v>
      </c>
      <c r="U495" s="14">
        <f t="shared" si="277"/>
        <v>114170</v>
      </c>
      <c r="V495" s="14">
        <f t="shared" si="278"/>
        <v>593916.25439999998</v>
      </c>
      <c r="W495" s="14">
        <f t="shared" si="265"/>
        <v>28461182.2544</v>
      </c>
      <c r="X495" s="18" t="s">
        <v>804</v>
      </c>
      <c r="Y495" s="45">
        <v>0</v>
      </c>
      <c r="Z495" s="45">
        <v>0</v>
      </c>
      <c r="AA495" s="45">
        <v>0</v>
      </c>
      <c r="AB495" s="17">
        <f t="shared" si="266"/>
        <v>28461182.2544</v>
      </c>
    </row>
    <row r="496" spans="1:28" s="10" customFormat="1" ht="93.75" customHeight="1" x14ac:dyDescent="0.25">
      <c r="A496" s="15">
        <f>IF(OR(C496=0,C496=""),"",COUNTA($C$464:C496))</f>
        <v>25</v>
      </c>
      <c r="B496" s="23" t="s">
        <v>736</v>
      </c>
      <c r="C496" s="34">
        <v>1970</v>
      </c>
      <c r="D496" s="14">
        <v>5293.4</v>
      </c>
      <c r="E496" s="14">
        <v>4404</v>
      </c>
      <c r="F496" s="14">
        <v>0</v>
      </c>
      <c r="G496" s="13" t="s">
        <v>1110</v>
      </c>
      <c r="H496" s="13"/>
      <c r="I496" s="13"/>
      <c r="J496" s="13"/>
      <c r="K496" s="14">
        <f t="shared" si="263"/>
        <v>2149120.4</v>
      </c>
      <c r="L496" s="14">
        <f t="shared" si="264"/>
        <v>6389133.7999999998</v>
      </c>
      <c r="M496" s="14">
        <f t="shared" si="275"/>
        <v>2562005.5999999996</v>
      </c>
      <c r="N496" s="14">
        <f t="shared" si="268"/>
        <v>4525857</v>
      </c>
      <c r="O496" s="14">
        <f t="shared" si="269"/>
        <v>2027372.2</v>
      </c>
      <c r="P496" s="14"/>
      <c r="Q496" s="14">
        <f t="shared" si="279"/>
        <v>12217167.199999999</v>
      </c>
      <c r="R496" s="14"/>
      <c r="S496" s="14">
        <f t="shared" si="276"/>
        <v>14625664.199999999</v>
      </c>
      <c r="T496" s="14">
        <f t="shared" si="272"/>
        <v>539926.79999999993</v>
      </c>
      <c r="U496" s="14">
        <f t="shared" si="277"/>
        <v>185269</v>
      </c>
      <c r="V496" s="14">
        <f t="shared" si="278"/>
        <v>963775.69007999985</v>
      </c>
      <c r="W496" s="14">
        <f t="shared" si="265"/>
        <v>46185291.890079997</v>
      </c>
      <c r="X496" s="18" t="s">
        <v>804</v>
      </c>
      <c r="Y496" s="45">
        <v>0</v>
      </c>
      <c r="Z496" s="45">
        <v>0</v>
      </c>
      <c r="AA496" s="45">
        <v>0</v>
      </c>
      <c r="AB496" s="17">
        <f t="shared" si="266"/>
        <v>46185291.890079997</v>
      </c>
    </row>
    <row r="497" spans="1:28" s="10" customFormat="1" ht="93.75" customHeight="1" x14ac:dyDescent="0.25">
      <c r="A497" s="15">
        <f>IF(OR(C497=0,C497=""),"",COUNTA($C$464:C497))</f>
        <v>26</v>
      </c>
      <c r="B497" s="23" t="s">
        <v>139</v>
      </c>
      <c r="C497" s="44">
        <v>1970</v>
      </c>
      <c r="D497" s="14">
        <v>4357.5</v>
      </c>
      <c r="E497" s="14">
        <v>3025.5</v>
      </c>
      <c r="F497" s="33">
        <v>0</v>
      </c>
      <c r="G497" s="13" t="s">
        <v>1110</v>
      </c>
      <c r="H497" s="13"/>
      <c r="I497" s="13"/>
      <c r="J497" s="13"/>
      <c r="K497" s="14">
        <f t="shared" si="263"/>
        <v>1769145</v>
      </c>
      <c r="L497" s="14">
        <f t="shared" si="264"/>
        <v>5259502.5</v>
      </c>
      <c r="M497" s="14">
        <f t="shared" si="275"/>
        <v>2109030</v>
      </c>
      <c r="N497" s="14">
        <f t="shared" si="268"/>
        <v>3725662.5</v>
      </c>
      <c r="O497" s="14">
        <f t="shared" si="269"/>
        <v>1668922.5</v>
      </c>
      <c r="P497" s="14"/>
      <c r="Q497" s="14"/>
      <c r="R497" s="14"/>
      <c r="S497" s="14"/>
      <c r="T497" s="14">
        <f t="shared" si="272"/>
        <v>444465</v>
      </c>
      <c r="U497" s="14">
        <f t="shared" si="277"/>
        <v>152512.5</v>
      </c>
      <c r="V497" s="14">
        <f t="shared" si="278"/>
        <v>320501.96849999996</v>
      </c>
      <c r="W497" s="14">
        <f t="shared" si="265"/>
        <v>15449741.968499999</v>
      </c>
      <c r="X497" s="18" t="s">
        <v>804</v>
      </c>
      <c r="Y497" s="45">
        <v>0</v>
      </c>
      <c r="Z497" s="45">
        <v>0</v>
      </c>
      <c r="AA497" s="45">
        <v>0</v>
      </c>
      <c r="AB497" s="17">
        <f t="shared" si="266"/>
        <v>15449741.968499999</v>
      </c>
    </row>
    <row r="498" spans="1:28" s="10" customFormat="1" ht="93.75" customHeight="1" x14ac:dyDescent="0.25">
      <c r="A498" s="15">
        <f>IF(OR(C498=0,C498=""),"",COUNTA($C$464:C498))</f>
        <v>27</v>
      </c>
      <c r="B498" s="23" t="s">
        <v>737</v>
      </c>
      <c r="C498" s="44">
        <v>1970</v>
      </c>
      <c r="D498" s="14">
        <v>4401.22</v>
      </c>
      <c r="E498" s="14">
        <v>1525.5</v>
      </c>
      <c r="F498" s="14">
        <v>0</v>
      </c>
      <c r="G498" s="13" t="s">
        <v>1110</v>
      </c>
      <c r="H498" s="13"/>
      <c r="I498" s="13"/>
      <c r="J498" s="13"/>
      <c r="K498" s="14">
        <f t="shared" si="263"/>
        <v>1786895.32</v>
      </c>
      <c r="L498" s="14">
        <f t="shared" si="264"/>
        <v>5312272.54</v>
      </c>
      <c r="M498" s="14">
        <f t="shared" si="275"/>
        <v>2130190.48</v>
      </c>
      <c r="N498" s="14">
        <f t="shared" si="268"/>
        <v>3763043.1</v>
      </c>
      <c r="O498" s="14">
        <f t="shared" si="269"/>
        <v>1685667.26</v>
      </c>
      <c r="P498" s="14"/>
      <c r="Q498" s="14">
        <f t="shared" ref="Q498:Q500" si="280">2308*D498</f>
        <v>10158015.76</v>
      </c>
      <c r="R498" s="14"/>
      <c r="S498" s="14">
        <f t="shared" ref="S498:S500" si="281">2763*D498</f>
        <v>12160570.860000001</v>
      </c>
      <c r="T498" s="14">
        <f t="shared" si="272"/>
        <v>448924.44</v>
      </c>
      <c r="U498" s="14">
        <f t="shared" si="277"/>
        <v>154042.70000000001</v>
      </c>
      <c r="V498" s="14">
        <f t="shared" si="278"/>
        <v>801335.4068639999</v>
      </c>
      <c r="W498" s="14">
        <f t="shared" si="265"/>
        <v>38400957.866864003</v>
      </c>
      <c r="X498" s="18" t="s">
        <v>804</v>
      </c>
      <c r="Y498" s="45">
        <v>0</v>
      </c>
      <c r="Z498" s="45">
        <v>0</v>
      </c>
      <c r="AA498" s="45">
        <v>0</v>
      </c>
      <c r="AB498" s="17">
        <f t="shared" si="266"/>
        <v>38400957.866864003</v>
      </c>
    </row>
    <row r="499" spans="1:28" s="11" customFormat="1" ht="93.75" customHeight="1" x14ac:dyDescent="0.25">
      <c r="A499" s="15">
        <f>IF(OR(C499=0,C499=""),"",COUNTA($C$464:C499))</f>
        <v>28</v>
      </c>
      <c r="B499" s="23" t="s">
        <v>738</v>
      </c>
      <c r="C499" s="34">
        <v>1970</v>
      </c>
      <c r="D499" s="19">
        <v>5753.8</v>
      </c>
      <c r="E499" s="19">
        <v>3899.3</v>
      </c>
      <c r="F499" s="19">
        <v>0</v>
      </c>
      <c r="G499" s="13" t="s">
        <v>1110</v>
      </c>
      <c r="H499" s="13"/>
      <c r="I499" s="13"/>
      <c r="J499" s="13"/>
      <c r="K499" s="14">
        <f t="shared" si="263"/>
        <v>2336042.8000000003</v>
      </c>
      <c r="L499" s="14">
        <f t="shared" si="264"/>
        <v>6944836.6000000006</v>
      </c>
      <c r="M499" s="14">
        <f t="shared" si="275"/>
        <v>2784839.2</v>
      </c>
      <c r="N499" s="14">
        <f t="shared" si="268"/>
        <v>4919499</v>
      </c>
      <c r="O499" s="14">
        <f t="shared" si="269"/>
        <v>2203705.4</v>
      </c>
      <c r="P499" s="14"/>
      <c r="Q499" s="14">
        <f t="shared" si="280"/>
        <v>13279770.4</v>
      </c>
      <c r="R499" s="14"/>
      <c r="S499" s="14">
        <f t="shared" si="281"/>
        <v>15897749.4</v>
      </c>
      <c r="T499" s="14">
        <f t="shared" si="272"/>
        <v>586887.6</v>
      </c>
      <c r="U499" s="14">
        <f t="shared" si="277"/>
        <v>201383</v>
      </c>
      <c r="V499" s="14">
        <f t="shared" si="278"/>
        <v>1047601.2705599999</v>
      </c>
      <c r="W499" s="14">
        <f t="shared" si="265"/>
        <v>50202314.670559995</v>
      </c>
      <c r="X499" s="18" t="s">
        <v>804</v>
      </c>
      <c r="Y499" s="45">
        <v>0</v>
      </c>
      <c r="Z499" s="45">
        <v>0</v>
      </c>
      <c r="AA499" s="45">
        <v>0</v>
      </c>
      <c r="AB499" s="17">
        <f t="shared" si="266"/>
        <v>50202314.670559995</v>
      </c>
    </row>
    <row r="500" spans="1:28" s="10" customFormat="1" ht="93.75" customHeight="1" x14ac:dyDescent="0.25">
      <c r="A500" s="15">
        <f>IF(OR(C500=0,C500=""),"",COUNTA($C$464:C500))</f>
        <v>29</v>
      </c>
      <c r="B500" s="23" t="s">
        <v>108</v>
      </c>
      <c r="C500" s="34">
        <v>1970</v>
      </c>
      <c r="D500" s="14">
        <v>8103.04</v>
      </c>
      <c r="E500" s="14">
        <v>4583.54</v>
      </c>
      <c r="F500" s="14">
        <v>1481.7</v>
      </c>
      <c r="G500" s="13" t="s">
        <v>1110</v>
      </c>
      <c r="H500" s="13"/>
      <c r="I500" s="13"/>
      <c r="J500" s="13"/>
      <c r="K500" s="14">
        <f t="shared" si="263"/>
        <v>3289834.2399999998</v>
      </c>
      <c r="L500" s="14">
        <f t="shared" si="264"/>
        <v>9780369.2799999993</v>
      </c>
      <c r="M500" s="14"/>
      <c r="N500" s="14">
        <f t="shared" si="268"/>
        <v>6928099.2000000002</v>
      </c>
      <c r="O500" s="14">
        <f t="shared" si="269"/>
        <v>3103464.32</v>
      </c>
      <c r="P500" s="14"/>
      <c r="Q500" s="14">
        <f t="shared" si="280"/>
        <v>18701816.32</v>
      </c>
      <c r="R500" s="14">
        <f>297*D500</f>
        <v>2406602.88</v>
      </c>
      <c r="S500" s="14">
        <f t="shared" si="281"/>
        <v>22388699.52</v>
      </c>
      <c r="T500" s="14">
        <f t="shared" si="272"/>
        <v>826510.08</v>
      </c>
      <c r="U500" s="14"/>
      <c r="V500" s="14">
        <f t="shared" si="278"/>
        <v>1442903.470976</v>
      </c>
      <c r="W500" s="14">
        <f t="shared" si="265"/>
        <v>68868299.310975999</v>
      </c>
      <c r="X500" s="18" t="s">
        <v>804</v>
      </c>
      <c r="Y500" s="45">
        <v>0</v>
      </c>
      <c r="Z500" s="45">
        <v>0</v>
      </c>
      <c r="AA500" s="45">
        <v>0</v>
      </c>
      <c r="AB500" s="17">
        <f t="shared" si="266"/>
        <v>68868299.310975999</v>
      </c>
    </row>
    <row r="501" spans="1:28" s="10" customFormat="1" ht="93.75" customHeight="1" x14ac:dyDescent="0.25">
      <c r="A501" s="15">
        <f>IF(OR(C501=0,C501=""),"",COUNTA($C$464:C501))</f>
        <v>30</v>
      </c>
      <c r="B501" s="23" t="s">
        <v>129</v>
      </c>
      <c r="C501" s="34">
        <v>1970</v>
      </c>
      <c r="D501" s="14">
        <v>5690</v>
      </c>
      <c r="E501" s="14">
        <v>3948</v>
      </c>
      <c r="F501" s="14">
        <v>0</v>
      </c>
      <c r="G501" s="13" t="s">
        <v>1110</v>
      </c>
      <c r="H501" s="13"/>
      <c r="I501" s="13"/>
      <c r="J501" s="13"/>
      <c r="K501" s="14">
        <f t="shared" si="263"/>
        <v>2310140</v>
      </c>
      <c r="L501" s="14">
        <f t="shared" si="264"/>
        <v>6867830</v>
      </c>
      <c r="M501" s="14">
        <f>484*D501</f>
        <v>2753960</v>
      </c>
      <c r="N501" s="14">
        <f t="shared" si="268"/>
        <v>4864950</v>
      </c>
      <c r="O501" s="14">
        <f t="shared" si="269"/>
        <v>2179270</v>
      </c>
      <c r="P501" s="14"/>
      <c r="Q501" s="14"/>
      <c r="R501" s="14"/>
      <c r="S501" s="14"/>
      <c r="T501" s="14">
        <f t="shared" si="272"/>
        <v>580380</v>
      </c>
      <c r="U501" s="14">
        <f>35*D501</f>
        <v>199150</v>
      </c>
      <c r="V501" s="14">
        <f t="shared" si="278"/>
        <v>418509.74199999997</v>
      </c>
      <c r="W501" s="14">
        <f t="shared" si="265"/>
        <v>20174189.741999999</v>
      </c>
      <c r="X501" s="18" t="s">
        <v>804</v>
      </c>
      <c r="Y501" s="45">
        <v>0</v>
      </c>
      <c r="Z501" s="45">
        <v>0</v>
      </c>
      <c r="AA501" s="45">
        <v>0</v>
      </c>
      <c r="AB501" s="17">
        <f t="shared" si="266"/>
        <v>20174189.741999999</v>
      </c>
    </row>
    <row r="502" spans="1:28" s="10" customFormat="1" ht="93.75" customHeight="1" x14ac:dyDescent="0.25">
      <c r="A502" s="15" t="str">
        <f>IF(OR(C502=0,C502=""),"",COUNTA($C$464:C502))</f>
        <v/>
      </c>
      <c r="B502" s="23"/>
      <c r="C502" s="34"/>
      <c r="D502" s="22">
        <f>SUM(D487:D501)</f>
        <v>74968.160000000003</v>
      </c>
      <c r="E502" s="22">
        <f t="shared" ref="E502:F502" si="282">SUM(E487:E501)</f>
        <v>53729.74</v>
      </c>
      <c r="F502" s="22">
        <f t="shared" si="282"/>
        <v>3292.4</v>
      </c>
      <c r="G502" s="13"/>
      <c r="H502" s="13"/>
      <c r="I502" s="13"/>
      <c r="J502" s="13"/>
      <c r="K502" s="14"/>
      <c r="L502" s="14"/>
      <c r="M502" s="14"/>
      <c r="N502" s="16"/>
      <c r="O502" s="14"/>
      <c r="P502" s="14"/>
      <c r="Q502" s="14"/>
      <c r="R502" s="14"/>
      <c r="S502" s="14"/>
      <c r="T502" s="14"/>
      <c r="U502" s="14"/>
      <c r="V502" s="14"/>
      <c r="W502" s="22">
        <f>SUM(W487:W501)</f>
        <v>491534873.13305998</v>
      </c>
      <c r="X502" s="22"/>
      <c r="Y502" s="22"/>
      <c r="Z502" s="22"/>
      <c r="AA502" s="22">
        <f t="shared" ref="AA502:AB502" si="283">SUM(AA487:AA501)</f>
        <v>0</v>
      </c>
      <c r="AB502" s="22">
        <f t="shared" si="283"/>
        <v>491534873.13305998</v>
      </c>
    </row>
    <row r="503" spans="1:28" s="11" customFormat="1" ht="93.75" customHeight="1" x14ac:dyDescent="0.25">
      <c r="A503" s="15" t="str">
        <f>IF(OR(C503=0,C503=""),"",COUNTA($C$464:C503))</f>
        <v/>
      </c>
      <c r="B503" s="25" t="s">
        <v>1057</v>
      </c>
      <c r="C503" s="34"/>
      <c r="D503" s="14"/>
      <c r="E503" s="14"/>
      <c r="F503" s="14"/>
      <c r="G503" s="13"/>
      <c r="H503" s="13"/>
      <c r="I503" s="13"/>
      <c r="J503" s="13"/>
      <c r="K503" s="14"/>
      <c r="L503" s="14"/>
      <c r="M503" s="14"/>
      <c r="N503" s="16"/>
      <c r="O503" s="14"/>
      <c r="P503" s="14"/>
      <c r="Q503" s="14"/>
      <c r="R503" s="14"/>
      <c r="S503" s="14"/>
      <c r="T503" s="14"/>
      <c r="U503" s="14"/>
      <c r="V503" s="14"/>
      <c r="W503" s="17"/>
      <c r="X503" s="17"/>
      <c r="Y503" s="17"/>
      <c r="Z503" s="17"/>
      <c r="AA503" s="17"/>
      <c r="AB503" s="17"/>
    </row>
    <row r="504" spans="1:28" s="11" customFormat="1" ht="93.75" customHeight="1" x14ac:dyDescent="0.25">
      <c r="A504" s="15">
        <f>IF(OR(C504=0,C504=""),"",COUNTA($C$464:C504))</f>
        <v>31</v>
      </c>
      <c r="B504" s="23" t="s">
        <v>32</v>
      </c>
      <c r="C504" s="34">
        <v>1970</v>
      </c>
      <c r="D504" s="14">
        <v>1006.7</v>
      </c>
      <c r="E504" s="14">
        <v>621.70000000000005</v>
      </c>
      <c r="F504" s="14">
        <v>385</v>
      </c>
      <c r="G504" s="13" t="s">
        <v>1106</v>
      </c>
      <c r="H504" s="13"/>
      <c r="I504" s="13"/>
      <c r="J504" s="13"/>
      <c r="K504" s="14">
        <f t="shared" ref="K504:K505" si="284">558*D504</f>
        <v>561738.6</v>
      </c>
      <c r="L504" s="14">
        <f t="shared" ref="L504:L505" si="285">2469*D504</f>
        <v>2485542.3000000003</v>
      </c>
      <c r="M504" s="14">
        <f t="shared" ref="M504:M505" si="286">430*D504</f>
        <v>432881</v>
      </c>
      <c r="N504" s="14">
        <f t="shared" ref="N504:N505" si="287">511*D504</f>
        <v>514423.7</v>
      </c>
      <c r="O504" s="14">
        <f>375*D504</f>
        <v>377512.5</v>
      </c>
      <c r="P504" s="14"/>
      <c r="Q504" s="14"/>
      <c r="R504" s="14"/>
      <c r="S504" s="14"/>
      <c r="T504" s="14">
        <f t="shared" ref="T504:T505" si="288">116*D504</f>
        <v>116777.20000000001</v>
      </c>
      <c r="U504" s="14"/>
      <c r="V504" s="14"/>
      <c r="W504" s="14">
        <f t="shared" ref="W504:W505" si="289">K504+L504+M504+N504+O504+P504+Q504+R504+S504+T504+U504+V504</f>
        <v>4488875.3000000007</v>
      </c>
      <c r="X504" s="18" t="s">
        <v>804</v>
      </c>
      <c r="Y504" s="45">
        <v>0</v>
      </c>
      <c r="Z504" s="45">
        <v>0</v>
      </c>
      <c r="AA504" s="45">
        <v>0</v>
      </c>
      <c r="AB504" s="17">
        <f t="shared" ref="AB504:AB505" si="290">W504-(Y504+Z504+AA504)</f>
        <v>4488875.3000000007</v>
      </c>
    </row>
    <row r="505" spans="1:28" s="11" customFormat="1" ht="93.75" customHeight="1" x14ac:dyDescent="0.25">
      <c r="A505" s="15">
        <f>IF(OR(C505=0,C505=""),"",COUNTA($C$464:C505))</f>
        <v>32</v>
      </c>
      <c r="B505" s="23" t="s">
        <v>34</v>
      </c>
      <c r="C505" s="34">
        <v>1970</v>
      </c>
      <c r="D505" s="14">
        <v>822</v>
      </c>
      <c r="E505" s="14">
        <v>748.9</v>
      </c>
      <c r="F505" s="14">
        <v>0</v>
      </c>
      <c r="G505" s="13" t="s">
        <v>1106</v>
      </c>
      <c r="H505" s="13"/>
      <c r="I505" s="13"/>
      <c r="J505" s="13"/>
      <c r="K505" s="14">
        <f t="shared" si="284"/>
        <v>458676</v>
      </c>
      <c r="L505" s="14">
        <f t="shared" si="285"/>
        <v>2029518</v>
      </c>
      <c r="M505" s="14">
        <f t="shared" si="286"/>
        <v>353460</v>
      </c>
      <c r="N505" s="14">
        <f t="shared" si="287"/>
        <v>420042</v>
      </c>
      <c r="O505" s="14"/>
      <c r="P505" s="14"/>
      <c r="Q505" s="14"/>
      <c r="R505" s="14"/>
      <c r="S505" s="14"/>
      <c r="T505" s="14">
        <f t="shared" si="288"/>
        <v>95352</v>
      </c>
      <c r="U505" s="14"/>
      <c r="V505" s="13"/>
      <c r="W505" s="14">
        <f t="shared" si="289"/>
        <v>3357048</v>
      </c>
      <c r="X505" s="18" t="s">
        <v>804</v>
      </c>
      <c r="Y505" s="45">
        <v>0</v>
      </c>
      <c r="Z505" s="45">
        <v>0</v>
      </c>
      <c r="AA505" s="45">
        <v>0</v>
      </c>
      <c r="AB505" s="17">
        <f t="shared" si="290"/>
        <v>3357048</v>
      </c>
    </row>
    <row r="506" spans="1:28" s="11" customFormat="1" ht="93.75" customHeight="1" x14ac:dyDescent="0.25">
      <c r="A506" s="15" t="str">
        <f>IF(OR(C506=0,C506=""),"",COUNTA($C$464:C506))</f>
        <v/>
      </c>
      <c r="B506" s="23"/>
      <c r="C506" s="34"/>
      <c r="D506" s="22">
        <f>SUM(D504:D505)</f>
        <v>1828.7</v>
      </c>
      <c r="E506" s="22">
        <f>SUM(E504:E505)</f>
        <v>1370.6</v>
      </c>
      <c r="F506" s="22">
        <f>SUM(F504:F505)</f>
        <v>385</v>
      </c>
      <c r="G506" s="13"/>
      <c r="H506" s="13"/>
      <c r="I506" s="13"/>
      <c r="J506" s="13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3"/>
      <c r="W506" s="22">
        <f>SUM(W504:W505)</f>
        <v>7845923.3000000007</v>
      </c>
      <c r="X506" s="22"/>
      <c r="Y506" s="22"/>
      <c r="Z506" s="22"/>
      <c r="AA506" s="22">
        <f t="shared" ref="AA506:AB506" si="291">SUM(AA504:AA505)</f>
        <v>0</v>
      </c>
      <c r="AB506" s="22">
        <f t="shared" si="291"/>
        <v>7845923.3000000007</v>
      </c>
    </row>
    <row r="507" spans="1:28" s="11" customFormat="1" ht="93.75" customHeight="1" x14ac:dyDescent="0.25">
      <c r="A507" s="15" t="str">
        <f>IF(OR(C507=0,C507=""),"",COUNTA($C$464:C507))</f>
        <v/>
      </c>
      <c r="B507" s="25" t="s">
        <v>1070</v>
      </c>
      <c r="C507" s="34"/>
      <c r="D507" s="14"/>
      <c r="E507" s="14"/>
      <c r="F507" s="14"/>
      <c r="G507" s="13"/>
      <c r="H507" s="13"/>
      <c r="I507" s="13"/>
      <c r="J507" s="13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3"/>
      <c r="W507" s="17"/>
      <c r="X507" s="17"/>
      <c r="Y507" s="17"/>
      <c r="Z507" s="17"/>
      <c r="AA507" s="17"/>
      <c r="AB507" s="17"/>
    </row>
    <row r="508" spans="1:28" s="11" customFormat="1" ht="93.75" customHeight="1" x14ac:dyDescent="0.25">
      <c r="A508" s="15">
        <f>IF(OR(C508=0,C508=""),"",COUNTA($C$464:C508))</f>
        <v>33</v>
      </c>
      <c r="B508" s="23" t="s">
        <v>590</v>
      </c>
      <c r="C508" s="34">
        <v>1967</v>
      </c>
      <c r="D508" s="14">
        <v>678</v>
      </c>
      <c r="E508" s="14">
        <v>412.5</v>
      </c>
      <c r="F508" s="14">
        <v>48.4</v>
      </c>
      <c r="G508" s="13" t="s">
        <v>1106</v>
      </c>
      <c r="H508" s="13"/>
      <c r="I508" s="13"/>
      <c r="J508" s="13"/>
      <c r="K508" s="14">
        <f t="shared" ref="K508:K518" si="292">558*D508</f>
        <v>378324</v>
      </c>
      <c r="L508" s="14"/>
      <c r="M508" s="14">
        <f t="shared" ref="M508:M511" si="293">430*D508</f>
        <v>291540</v>
      </c>
      <c r="N508" s="14">
        <f t="shared" ref="N508:N518" si="294">511*D508</f>
        <v>346458</v>
      </c>
      <c r="O508" s="14"/>
      <c r="P508" s="14"/>
      <c r="Q508" s="14">
        <f t="shared" ref="Q508:Q518" si="295">3961*D508</f>
        <v>2685558</v>
      </c>
      <c r="R508" s="14"/>
      <c r="S508" s="14">
        <f t="shared" ref="S508:S518" si="296">3011*D508</f>
        <v>2041458</v>
      </c>
      <c r="T508" s="14">
        <f t="shared" ref="T508:T518" si="297">116*D508</f>
        <v>78648</v>
      </c>
      <c r="U508" s="14">
        <f t="shared" ref="U508:U511" si="298">34*D508</f>
        <v>23052</v>
      </c>
      <c r="V508" s="14">
        <f t="shared" ref="V508:V518" si="299">(K508+L508+M508+N508+O508+P508+Q508+R508+S508+T508)*0.0214</f>
        <v>124590.50039999999</v>
      </c>
      <c r="W508" s="14">
        <f t="shared" ref="W508:W518" si="300">K508+L508+M508+N508+O508+P508+Q508+R508+S508+T508+U508+V508</f>
        <v>5969628.5004000003</v>
      </c>
      <c r="X508" s="18" t="s">
        <v>804</v>
      </c>
      <c r="Y508" s="45">
        <v>0</v>
      </c>
      <c r="Z508" s="45">
        <v>0</v>
      </c>
      <c r="AA508" s="45">
        <v>0</v>
      </c>
      <c r="AB508" s="17">
        <f t="shared" ref="AB508:AB518" si="301">W508-(Y508+Z508+AA508)</f>
        <v>5969628.5004000003</v>
      </c>
    </row>
    <row r="509" spans="1:28" s="11" customFormat="1" ht="93.75" customHeight="1" x14ac:dyDescent="0.25">
      <c r="A509" s="15">
        <f>IF(OR(C509=0,C509=""),"",COUNTA($C$464:C509))</f>
        <v>34</v>
      </c>
      <c r="B509" s="23" t="s">
        <v>630</v>
      </c>
      <c r="C509" s="34">
        <v>1968</v>
      </c>
      <c r="D509" s="14">
        <v>1467</v>
      </c>
      <c r="E509" s="14">
        <v>963.8</v>
      </c>
      <c r="F509" s="14">
        <v>106.5</v>
      </c>
      <c r="G509" s="13" t="s">
        <v>1108</v>
      </c>
      <c r="H509" s="13"/>
      <c r="I509" s="13"/>
      <c r="J509" s="13"/>
      <c r="K509" s="14">
        <f t="shared" si="292"/>
        <v>818586</v>
      </c>
      <c r="L509" s="14">
        <f>2469*D509</f>
        <v>3622023</v>
      </c>
      <c r="M509" s="14">
        <f t="shared" si="293"/>
        <v>630810</v>
      </c>
      <c r="N509" s="14">
        <f t="shared" si="294"/>
        <v>749637</v>
      </c>
      <c r="O509" s="14">
        <f t="shared" ref="O509:O510" si="302">375*D509</f>
        <v>550125</v>
      </c>
      <c r="P509" s="14"/>
      <c r="Q509" s="14">
        <f t="shared" si="295"/>
        <v>5810787</v>
      </c>
      <c r="R509" s="14"/>
      <c r="S509" s="14">
        <f t="shared" si="296"/>
        <v>4417137</v>
      </c>
      <c r="T509" s="14">
        <f t="shared" si="297"/>
        <v>170172</v>
      </c>
      <c r="U509" s="14">
        <f t="shared" si="298"/>
        <v>49878</v>
      </c>
      <c r="V509" s="14">
        <f t="shared" si="299"/>
        <v>358862.52779999998</v>
      </c>
      <c r="W509" s="14">
        <f t="shared" si="300"/>
        <v>17178017.527800001</v>
      </c>
      <c r="X509" s="18" t="s">
        <v>804</v>
      </c>
      <c r="Y509" s="45">
        <v>0</v>
      </c>
      <c r="Z509" s="45">
        <v>0</v>
      </c>
      <c r="AA509" s="45">
        <v>0</v>
      </c>
      <c r="AB509" s="17">
        <f t="shared" si="301"/>
        <v>17178017.527800001</v>
      </c>
    </row>
    <row r="510" spans="1:28" s="10" customFormat="1" ht="93.75" customHeight="1" x14ac:dyDescent="0.25">
      <c r="A510" s="15">
        <f>IF(OR(C510=0,C510=""),"",COUNTA($C$464:C510))</f>
        <v>35</v>
      </c>
      <c r="B510" s="23" t="s">
        <v>677</v>
      </c>
      <c r="C510" s="34">
        <v>1969</v>
      </c>
      <c r="D510" s="14">
        <v>396.4</v>
      </c>
      <c r="E510" s="14">
        <v>362.4</v>
      </c>
      <c r="F510" s="14">
        <v>34</v>
      </c>
      <c r="G510" s="13" t="s">
        <v>1106</v>
      </c>
      <c r="H510" s="13"/>
      <c r="I510" s="13"/>
      <c r="J510" s="13"/>
      <c r="K510" s="14">
        <f t="shared" si="292"/>
        <v>221191.19999999998</v>
      </c>
      <c r="L510" s="14"/>
      <c r="M510" s="14">
        <f t="shared" si="293"/>
        <v>170452</v>
      </c>
      <c r="N510" s="14">
        <f t="shared" si="294"/>
        <v>202560.4</v>
      </c>
      <c r="O510" s="14">
        <f t="shared" si="302"/>
        <v>148650</v>
      </c>
      <c r="P510" s="14"/>
      <c r="Q510" s="14">
        <f t="shared" si="295"/>
        <v>1570140.4</v>
      </c>
      <c r="R510" s="14"/>
      <c r="S510" s="14">
        <f t="shared" si="296"/>
        <v>1193560.3999999999</v>
      </c>
      <c r="T510" s="14">
        <f t="shared" si="297"/>
        <v>45982.399999999994</v>
      </c>
      <c r="U510" s="14">
        <f t="shared" si="298"/>
        <v>13477.599999999999</v>
      </c>
      <c r="V510" s="14">
        <f t="shared" si="299"/>
        <v>76024.287519999998</v>
      </c>
      <c r="W510" s="14">
        <f t="shared" si="300"/>
        <v>3642038.6875199997</v>
      </c>
      <c r="X510" s="18" t="s">
        <v>804</v>
      </c>
      <c r="Y510" s="45">
        <v>0</v>
      </c>
      <c r="Z510" s="45">
        <v>0</v>
      </c>
      <c r="AA510" s="45">
        <v>0</v>
      </c>
      <c r="AB510" s="17">
        <f t="shared" si="301"/>
        <v>3642038.6875199997</v>
      </c>
    </row>
    <row r="511" spans="1:28" s="10" customFormat="1" ht="93.75" customHeight="1" x14ac:dyDescent="0.25">
      <c r="A511" s="15">
        <f>IF(OR(C511=0,C511=""),"",COUNTA($C$464:C511))</f>
        <v>36</v>
      </c>
      <c r="B511" s="23" t="s">
        <v>678</v>
      </c>
      <c r="C511" s="34">
        <v>1969</v>
      </c>
      <c r="D511" s="14">
        <v>842.2</v>
      </c>
      <c r="E511" s="14">
        <v>477</v>
      </c>
      <c r="F511" s="14">
        <v>121.6</v>
      </c>
      <c r="G511" s="13" t="s">
        <v>1106</v>
      </c>
      <c r="H511" s="13"/>
      <c r="I511" s="13"/>
      <c r="J511" s="13"/>
      <c r="K511" s="14">
        <f t="shared" si="292"/>
        <v>469947.60000000003</v>
      </c>
      <c r="L511" s="14"/>
      <c r="M511" s="14">
        <f t="shared" si="293"/>
        <v>362146</v>
      </c>
      <c r="N511" s="14">
        <f t="shared" si="294"/>
        <v>430364.2</v>
      </c>
      <c r="O511" s="14"/>
      <c r="P511" s="14"/>
      <c r="Q511" s="14">
        <f t="shared" si="295"/>
        <v>3335954.2</v>
      </c>
      <c r="R511" s="14"/>
      <c r="S511" s="14">
        <f t="shared" si="296"/>
        <v>2535864.2000000002</v>
      </c>
      <c r="T511" s="14">
        <f t="shared" si="297"/>
        <v>97695.200000000012</v>
      </c>
      <c r="U511" s="14">
        <f t="shared" si="298"/>
        <v>28634.800000000003</v>
      </c>
      <c r="V511" s="14">
        <f t="shared" si="299"/>
        <v>154764.18796000001</v>
      </c>
      <c r="W511" s="14">
        <f t="shared" si="300"/>
        <v>7415370.38796</v>
      </c>
      <c r="X511" s="18" t="s">
        <v>804</v>
      </c>
      <c r="Y511" s="45">
        <v>0</v>
      </c>
      <c r="Z511" s="45">
        <v>0</v>
      </c>
      <c r="AA511" s="45">
        <v>0</v>
      </c>
      <c r="AB511" s="17">
        <f t="shared" si="301"/>
        <v>7415370.38796</v>
      </c>
    </row>
    <row r="512" spans="1:28" s="10" customFormat="1" ht="93.75" customHeight="1" x14ac:dyDescent="0.25">
      <c r="A512" s="15">
        <f>IF(OR(C512=0,C512=""),"",COUNTA($C$464:C512))</f>
        <v>37</v>
      </c>
      <c r="B512" s="23" t="s">
        <v>739</v>
      </c>
      <c r="C512" s="34">
        <v>1970</v>
      </c>
      <c r="D512" s="14">
        <v>794.6</v>
      </c>
      <c r="E512" s="14">
        <v>733.4</v>
      </c>
      <c r="F512" s="14">
        <v>61.2</v>
      </c>
      <c r="G512" s="13" t="s">
        <v>1106</v>
      </c>
      <c r="H512" s="13"/>
      <c r="I512" s="13"/>
      <c r="J512" s="13"/>
      <c r="K512" s="14">
        <f t="shared" si="292"/>
        <v>443386.8</v>
      </c>
      <c r="L512" s="14"/>
      <c r="M512" s="14"/>
      <c r="N512" s="14">
        <f t="shared" si="294"/>
        <v>406040.60000000003</v>
      </c>
      <c r="O512" s="14"/>
      <c r="P512" s="14"/>
      <c r="Q512" s="14">
        <f t="shared" si="295"/>
        <v>3147410.6</v>
      </c>
      <c r="R512" s="14"/>
      <c r="S512" s="14">
        <f t="shared" si="296"/>
        <v>2392540.6</v>
      </c>
      <c r="T512" s="14">
        <f t="shared" si="297"/>
        <v>92173.6</v>
      </c>
      <c r="U512" s="14"/>
      <c r="V512" s="14">
        <f t="shared" si="299"/>
        <v>138705.21707999997</v>
      </c>
      <c r="W512" s="14">
        <f t="shared" si="300"/>
        <v>6620257.4170799991</v>
      </c>
      <c r="X512" s="18" t="s">
        <v>804</v>
      </c>
      <c r="Y512" s="45">
        <v>0</v>
      </c>
      <c r="Z512" s="45">
        <v>0</v>
      </c>
      <c r="AA512" s="45">
        <v>0</v>
      </c>
      <c r="AB512" s="17">
        <f t="shared" si="301"/>
        <v>6620257.4170799991</v>
      </c>
    </row>
    <row r="513" spans="1:28" s="10" customFormat="1" ht="93.75" customHeight="1" x14ac:dyDescent="0.25">
      <c r="A513" s="15">
        <f>IF(OR(C513=0,C513=""),"",COUNTA($C$464:C513))</f>
        <v>38</v>
      </c>
      <c r="B513" s="23" t="s">
        <v>740</v>
      </c>
      <c r="C513" s="34">
        <v>1970</v>
      </c>
      <c r="D513" s="14">
        <v>794.6</v>
      </c>
      <c r="E513" s="14">
        <v>733.4</v>
      </c>
      <c r="F513" s="14">
        <v>61.2</v>
      </c>
      <c r="G513" s="13" t="s">
        <v>1106</v>
      </c>
      <c r="H513" s="13"/>
      <c r="I513" s="13"/>
      <c r="J513" s="13"/>
      <c r="K513" s="14">
        <f t="shared" si="292"/>
        <v>443386.8</v>
      </c>
      <c r="L513" s="14"/>
      <c r="M513" s="14"/>
      <c r="N513" s="14">
        <f t="shared" si="294"/>
        <v>406040.60000000003</v>
      </c>
      <c r="O513" s="14"/>
      <c r="P513" s="14"/>
      <c r="Q513" s="14">
        <f t="shared" si="295"/>
        <v>3147410.6</v>
      </c>
      <c r="R513" s="14"/>
      <c r="S513" s="14">
        <f t="shared" si="296"/>
        <v>2392540.6</v>
      </c>
      <c r="T513" s="14">
        <f t="shared" si="297"/>
        <v>92173.6</v>
      </c>
      <c r="U513" s="14"/>
      <c r="V513" s="14">
        <f t="shared" si="299"/>
        <v>138705.21707999997</v>
      </c>
      <c r="W513" s="14">
        <f t="shared" si="300"/>
        <v>6620257.4170799991</v>
      </c>
      <c r="X513" s="18" t="s">
        <v>804</v>
      </c>
      <c r="Y513" s="45">
        <v>0</v>
      </c>
      <c r="Z513" s="45">
        <v>0</v>
      </c>
      <c r="AA513" s="45">
        <v>0</v>
      </c>
      <c r="AB513" s="17">
        <f t="shared" si="301"/>
        <v>6620257.4170799991</v>
      </c>
    </row>
    <row r="514" spans="1:28" s="10" customFormat="1" ht="93.75" customHeight="1" x14ac:dyDescent="0.25">
      <c r="A514" s="15">
        <f>IF(OR(C514=0,C514=""),"",COUNTA($C$464:C514))</f>
        <v>39</v>
      </c>
      <c r="B514" s="23" t="s">
        <v>741</v>
      </c>
      <c r="C514" s="34">
        <v>1970</v>
      </c>
      <c r="D514" s="14">
        <v>764.6</v>
      </c>
      <c r="E514" s="14">
        <v>706.2</v>
      </c>
      <c r="F514" s="14">
        <v>58.4</v>
      </c>
      <c r="G514" s="13" t="s">
        <v>1106</v>
      </c>
      <c r="H514" s="13"/>
      <c r="I514" s="13"/>
      <c r="J514" s="13"/>
      <c r="K514" s="14">
        <f t="shared" si="292"/>
        <v>426646.8</v>
      </c>
      <c r="L514" s="14"/>
      <c r="M514" s="14">
        <f t="shared" ref="M514:M517" si="303">430*D514</f>
        <v>328778</v>
      </c>
      <c r="N514" s="14">
        <f t="shared" si="294"/>
        <v>390710.60000000003</v>
      </c>
      <c r="O514" s="14">
        <f>375*D514</f>
        <v>286725</v>
      </c>
      <c r="P514" s="14"/>
      <c r="Q514" s="14">
        <f t="shared" si="295"/>
        <v>3028580.6</v>
      </c>
      <c r="R514" s="14"/>
      <c r="S514" s="14">
        <f t="shared" si="296"/>
        <v>2302210.6</v>
      </c>
      <c r="T514" s="14">
        <f t="shared" si="297"/>
        <v>88693.6</v>
      </c>
      <c r="U514" s="14">
        <f t="shared" ref="U514:U517" si="304">34*D514</f>
        <v>25996.400000000001</v>
      </c>
      <c r="V514" s="14">
        <f t="shared" si="299"/>
        <v>146640.18727999998</v>
      </c>
      <c r="W514" s="14">
        <f t="shared" si="300"/>
        <v>7024981.7872799998</v>
      </c>
      <c r="X514" s="18" t="s">
        <v>804</v>
      </c>
      <c r="Y514" s="45">
        <v>0</v>
      </c>
      <c r="Z514" s="45">
        <v>0</v>
      </c>
      <c r="AA514" s="45">
        <v>0</v>
      </c>
      <c r="AB514" s="17">
        <f t="shared" si="301"/>
        <v>7024981.7872799998</v>
      </c>
    </row>
    <row r="515" spans="1:28" s="10" customFormat="1" ht="93.75" customHeight="1" x14ac:dyDescent="0.25">
      <c r="A515" s="15">
        <f>IF(OR(C515=0,C515=""),"",COUNTA($C$464:C515))</f>
        <v>40</v>
      </c>
      <c r="B515" s="23" t="s">
        <v>742</v>
      </c>
      <c r="C515" s="34">
        <v>1970</v>
      </c>
      <c r="D515" s="14">
        <v>433.4</v>
      </c>
      <c r="E515" s="14">
        <v>256.39999999999998</v>
      </c>
      <c r="F515" s="14">
        <v>47.8</v>
      </c>
      <c r="G515" s="13" t="s">
        <v>1106</v>
      </c>
      <c r="H515" s="13"/>
      <c r="I515" s="13"/>
      <c r="J515" s="13"/>
      <c r="K515" s="14">
        <f t="shared" si="292"/>
        <v>241837.19999999998</v>
      </c>
      <c r="L515" s="14"/>
      <c r="M515" s="14">
        <f t="shared" si="303"/>
        <v>186362</v>
      </c>
      <c r="N515" s="14">
        <f t="shared" si="294"/>
        <v>221467.4</v>
      </c>
      <c r="O515" s="14"/>
      <c r="P515" s="14"/>
      <c r="Q515" s="14">
        <f t="shared" si="295"/>
        <v>1716697.4</v>
      </c>
      <c r="R515" s="14"/>
      <c r="S515" s="14">
        <f t="shared" si="296"/>
        <v>1304967.3999999999</v>
      </c>
      <c r="T515" s="14">
        <f t="shared" si="297"/>
        <v>50274.399999999994</v>
      </c>
      <c r="U515" s="14">
        <f t="shared" si="304"/>
        <v>14735.599999999999</v>
      </c>
      <c r="V515" s="14">
        <f t="shared" si="299"/>
        <v>79642.364119999998</v>
      </c>
      <c r="W515" s="14">
        <f t="shared" si="300"/>
        <v>3815983.7641199999</v>
      </c>
      <c r="X515" s="18" t="s">
        <v>804</v>
      </c>
      <c r="Y515" s="45">
        <v>0</v>
      </c>
      <c r="Z515" s="45">
        <v>0</v>
      </c>
      <c r="AA515" s="45">
        <v>0</v>
      </c>
      <c r="AB515" s="17">
        <f t="shared" si="301"/>
        <v>3815983.7641199999</v>
      </c>
    </row>
    <row r="516" spans="1:28" s="10" customFormat="1" ht="93.75" customHeight="1" x14ac:dyDescent="0.25">
      <c r="A516" s="15">
        <f>IF(OR(C516=0,C516=""),"",COUNTA($C$464:C516))</f>
        <v>41</v>
      </c>
      <c r="B516" s="23" t="s">
        <v>743</v>
      </c>
      <c r="C516" s="34">
        <v>1970</v>
      </c>
      <c r="D516" s="14">
        <v>600</v>
      </c>
      <c r="E516" s="14">
        <v>405.9</v>
      </c>
      <c r="F516" s="14">
        <v>46</v>
      </c>
      <c r="G516" s="13" t="s">
        <v>1106</v>
      </c>
      <c r="H516" s="13"/>
      <c r="I516" s="13"/>
      <c r="J516" s="13"/>
      <c r="K516" s="14">
        <f t="shared" si="292"/>
        <v>334800</v>
      </c>
      <c r="L516" s="14">
        <f t="shared" ref="L516:L517" si="305">2469*D516</f>
        <v>1481400</v>
      </c>
      <c r="M516" s="14">
        <f t="shared" si="303"/>
        <v>258000</v>
      </c>
      <c r="N516" s="14">
        <f t="shared" si="294"/>
        <v>306600</v>
      </c>
      <c r="O516" s="14">
        <f t="shared" ref="O516:O518" si="306">375*D516</f>
        <v>225000</v>
      </c>
      <c r="P516" s="14"/>
      <c r="Q516" s="14">
        <f t="shared" si="295"/>
        <v>2376600</v>
      </c>
      <c r="R516" s="14"/>
      <c r="S516" s="14">
        <f t="shared" si="296"/>
        <v>1806600</v>
      </c>
      <c r="T516" s="14">
        <f t="shared" si="297"/>
        <v>69600</v>
      </c>
      <c r="U516" s="14">
        <f t="shared" si="304"/>
        <v>20400</v>
      </c>
      <c r="V516" s="14">
        <f t="shared" si="299"/>
        <v>146774.03999999998</v>
      </c>
      <c r="W516" s="14">
        <f t="shared" si="300"/>
        <v>7025774.04</v>
      </c>
      <c r="X516" s="18" t="s">
        <v>804</v>
      </c>
      <c r="Y516" s="45">
        <v>0</v>
      </c>
      <c r="Z516" s="45">
        <v>0</v>
      </c>
      <c r="AA516" s="45">
        <v>0</v>
      </c>
      <c r="AB516" s="17">
        <f t="shared" si="301"/>
        <v>7025774.04</v>
      </c>
    </row>
    <row r="517" spans="1:28" s="10" customFormat="1" ht="93.75" customHeight="1" x14ac:dyDescent="0.25">
      <c r="A517" s="15">
        <f>IF(OR(C517=0,C517=""),"",COUNTA($C$464:C517))</f>
        <v>42</v>
      </c>
      <c r="B517" s="23" t="s">
        <v>744</v>
      </c>
      <c r="C517" s="34">
        <v>1970</v>
      </c>
      <c r="D517" s="14">
        <v>666.2</v>
      </c>
      <c r="E517" s="14">
        <v>257.60000000000002</v>
      </c>
      <c r="F517" s="14">
        <v>336.3</v>
      </c>
      <c r="G517" s="13" t="s">
        <v>1106</v>
      </c>
      <c r="H517" s="13"/>
      <c r="I517" s="13"/>
      <c r="J517" s="13"/>
      <c r="K517" s="14">
        <f t="shared" si="292"/>
        <v>371739.60000000003</v>
      </c>
      <c r="L517" s="14">
        <f t="shared" si="305"/>
        <v>1644847.8</v>
      </c>
      <c r="M517" s="14">
        <f t="shared" si="303"/>
        <v>286466</v>
      </c>
      <c r="N517" s="14">
        <f t="shared" si="294"/>
        <v>340428.2</v>
      </c>
      <c r="O517" s="14">
        <f t="shared" si="306"/>
        <v>249825.00000000003</v>
      </c>
      <c r="P517" s="14"/>
      <c r="Q517" s="14">
        <f t="shared" si="295"/>
        <v>2638818.2000000002</v>
      </c>
      <c r="R517" s="14"/>
      <c r="S517" s="14">
        <f t="shared" si="296"/>
        <v>2005928.2000000002</v>
      </c>
      <c r="T517" s="14">
        <f t="shared" si="297"/>
        <v>77279.200000000012</v>
      </c>
      <c r="U517" s="14">
        <f t="shared" si="304"/>
        <v>22650.800000000003</v>
      </c>
      <c r="V517" s="14">
        <f t="shared" si="299"/>
        <v>162968.10908000002</v>
      </c>
      <c r="W517" s="14">
        <f t="shared" si="300"/>
        <v>7800951.1090800008</v>
      </c>
      <c r="X517" s="18" t="s">
        <v>804</v>
      </c>
      <c r="Y517" s="45">
        <v>0</v>
      </c>
      <c r="Z517" s="45">
        <v>0</v>
      </c>
      <c r="AA517" s="45">
        <v>0</v>
      </c>
      <c r="AB517" s="17">
        <f t="shared" si="301"/>
        <v>7800951.1090800008</v>
      </c>
    </row>
    <row r="518" spans="1:28" s="10" customFormat="1" ht="93.75" customHeight="1" x14ac:dyDescent="0.25">
      <c r="A518" s="15">
        <f>IF(OR(C518=0,C518=""),"",COUNTA($C$464:C518))</f>
        <v>43</v>
      </c>
      <c r="B518" s="23" t="s">
        <v>745</v>
      </c>
      <c r="C518" s="34">
        <v>1970</v>
      </c>
      <c r="D518" s="14">
        <v>772</v>
      </c>
      <c r="E518" s="14">
        <v>741.5</v>
      </c>
      <c r="F518" s="14">
        <v>73.400000000000006</v>
      </c>
      <c r="G518" s="13" t="s">
        <v>1108</v>
      </c>
      <c r="H518" s="13"/>
      <c r="I518" s="13"/>
      <c r="J518" s="13"/>
      <c r="K518" s="14">
        <f t="shared" si="292"/>
        <v>430776</v>
      </c>
      <c r="L518" s="14"/>
      <c r="M518" s="14"/>
      <c r="N518" s="14">
        <f t="shared" si="294"/>
        <v>394492</v>
      </c>
      <c r="O518" s="14">
        <f t="shared" si="306"/>
        <v>289500</v>
      </c>
      <c r="P518" s="14"/>
      <c r="Q518" s="14">
        <f t="shared" si="295"/>
        <v>3057892</v>
      </c>
      <c r="R518" s="14"/>
      <c r="S518" s="14">
        <f t="shared" si="296"/>
        <v>2324492</v>
      </c>
      <c r="T518" s="14">
        <f t="shared" si="297"/>
        <v>89552</v>
      </c>
      <c r="U518" s="14"/>
      <c r="V518" s="14">
        <f t="shared" si="299"/>
        <v>140955.4656</v>
      </c>
      <c r="W518" s="14">
        <f t="shared" si="300"/>
        <v>6727659.4655999998</v>
      </c>
      <c r="X518" s="18" t="s">
        <v>804</v>
      </c>
      <c r="Y518" s="45">
        <v>0</v>
      </c>
      <c r="Z518" s="45">
        <v>0</v>
      </c>
      <c r="AA518" s="45">
        <v>0</v>
      </c>
      <c r="AB518" s="17">
        <f t="shared" si="301"/>
        <v>6727659.4655999998</v>
      </c>
    </row>
    <row r="519" spans="1:28" s="10" customFormat="1" ht="93.75" customHeight="1" x14ac:dyDescent="0.25">
      <c r="A519" s="15" t="str">
        <f>IF(OR(C519=0,C519=""),"",COUNTA($C$464:C519))</f>
        <v/>
      </c>
      <c r="B519" s="23"/>
      <c r="C519" s="34"/>
      <c r="D519" s="22">
        <f>SUM(D508:D518)</f>
        <v>8209</v>
      </c>
      <c r="E519" s="22">
        <f t="shared" ref="E519:F519" si="307">SUM(E508:E518)</f>
        <v>6050.0999999999995</v>
      </c>
      <c r="F519" s="22">
        <f t="shared" si="307"/>
        <v>994.79999999999984</v>
      </c>
      <c r="G519" s="13"/>
      <c r="H519" s="13"/>
      <c r="I519" s="13"/>
      <c r="J519" s="13"/>
      <c r="K519" s="14"/>
      <c r="L519" s="14"/>
      <c r="M519" s="14"/>
      <c r="N519" s="16"/>
      <c r="O519" s="14"/>
      <c r="P519" s="14"/>
      <c r="Q519" s="14"/>
      <c r="R519" s="14"/>
      <c r="S519" s="14"/>
      <c r="T519" s="14"/>
      <c r="U519" s="14"/>
      <c r="V519" s="14"/>
      <c r="W519" s="22">
        <f>SUM(W508:W518)</f>
        <v>79840920.103919998</v>
      </c>
      <c r="X519" s="22"/>
      <c r="Y519" s="22"/>
      <c r="Z519" s="22"/>
      <c r="AA519" s="22">
        <f t="shared" ref="AA519:AB519" si="308">SUM(AA508:AA518)</f>
        <v>0</v>
      </c>
      <c r="AB519" s="22">
        <f t="shared" si="308"/>
        <v>79840920.103919998</v>
      </c>
    </row>
    <row r="520" spans="1:28" s="10" customFormat="1" ht="93.75" customHeight="1" x14ac:dyDescent="0.25">
      <c r="A520" s="15" t="str">
        <f>IF(OR(C520=0,C520=""),"",COUNTA($C$464:C520))</f>
        <v/>
      </c>
      <c r="B520" s="25" t="s">
        <v>1071</v>
      </c>
      <c r="C520" s="34"/>
      <c r="D520" s="14"/>
      <c r="E520" s="14"/>
      <c r="F520" s="14"/>
      <c r="G520" s="13"/>
      <c r="H520" s="13"/>
      <c r="I520" s="13"/>
      <c r="J520" s="13"/>
      <c r="K520" s="14"/>
      <c r="L520" s="14"/>
      <c r="M520" s="14"/>
      <c r="N520" s="16"/>
      <c r="O520" s="14"/>
      <c r="P520" s="14"/>
      <c r="Q520" s="14"/>
      <c r="R520" s="14"/>
      <c r="S520" s="14"/>
      <c r="T520" s="14"/>
      <c r="U520" s="14"/>
      <c r="V520" s="14"/>
      <c r="W520" s="17"/>
      <c r="X520" s="17"/>
      <c r="Y520" s="17"/>
      <c r="Z520" s="17"/>
      <c r="AA520" s="17"/>
      <c r="AB520" s="17"/>
    </row>
    <row r="521" spans="1:28" s="10" customFormat="1" ht="93.75" customHeight="1" x14ac:dyDescent="0.25">
      <c r="A521" s="15">
        <f>IF(OR(C521=0,C521=""),"",COUNTA($C$464:C521))</f>
        <v>44</v>
      </c>
      <c r="B521" s="23" t="s">
        <v>631</v>
      </c>
      <c r="C521" s="34">
        <v>1968</v>
      </c>
      <c r="D521" s="14">
        <v>720.5</v>
      </c>
      <c r="E521" s="14">
        <v>437.7</v>
      </c>
      <c r="F521" s="14">
        <v>57.6</v>
      </c>
      <c r="G521" s="13" t="s">
        <v>1106</v>
      </c>
      <c r="H521" s="13"/>
      <c r="I521" s="13"/>
      <c r="J521" s="13"/>
      <c r="K521" s="14">
        <f t="shared" ref="K521:K522" si="309">558*D521</f>
        <v>402039</v>
      </c>
      <c r="L521" s="14"/>
      <c r="M521" s="14">
        <f t="shared" ref="M521:M522" si="310">430*D521</f>
        <v>309815</v>
      </c>
      <c r="N521" s="14">
        <f t="shared" ref="N521:N522" si="311">511*D521</f>
        <v>368175.5</v>
      </c>
      <c r="O521" s="14">
        <f t="shared" ref="O521:O522" si="312">375*D521</f>
        <v>270187.5</v>
      </c>
      <c r="P521" s="14"/>
      <c r="Q521" s="14">
        <f t="shared" ref="Q521:Q522" si="313">3961*D521</f>
        <v>2853900.5</v>
      </c>
      <c r="R521" s="14"/>
      <c r="S521" s="14">
        <f t="shared" ref="S521:S522" si="314">3011*D521</f>
        <v>2169425.5</v>
      </c>
      <c r="T521" s="14">
        <f t="shared" ref="T521:T522" si="315">116*D521</f>
        <v>83578</v>
      </c>
      <c r="U521" s="14">
        <f t="shared" ref="U521:U522" si="316">34*D521</f>
        <v>24497</v>
      </c>
      <c r="V521" s="14">
        <f t="shared" ref="V521:V522" si="317">(K521+L521+M521+N521+O521+P521+Q521+R521+S521+T521)*0.0214</f>
        <v>138182.38939999999</v>
      </c>
      <c r="W521" s="14">
        <f t="shared" ref="W521:W522" si="318">K521+L521+M521+N521+O521+P521+Q521+R521+S521+T521+U521+V521</f>
        <v>6619800.3893999998</v>
      </c>
      <c r="X521" s="18" t="s">
        <v>804</v>
      </c>
      <c r="Y521" s="45">
        <v>0</v>
      </c>
      <c r="Z521" s="45">
        <v>0</v>
      </c>
      <c r="AA521" s="45">
        <v>0</v>
      </c>
      <c r="AB521" s="17">
        <f t="shared" ref="AB521:AB522" si="319">W521-(Y521+Z521+AA521)</f>
        <v>6619800.3893999998</v>
      </c>
    </row>
    <row r="522" spans="1:28" s="10" customFormat="1" ht="93.75" customHeight="1" x14ac:dyDescent="0.25">
      <c r="A522" s="15">
        <f>IF(OR(C522=0,C522=""),"",COUNTA($C$464:C522))</f>
        <v>45</v>
      </c>
      <c r="B522" s="23" t="s">
        <v>632</v>
      </c>
      <c r="C522" s="34">
        <v>1968</v>
      </c>
      <c r="D522" s="14">
        <v>733.7</v>
      </c>
      <c r="E522" s="14">
        <v>459.1</v>
      </c>
      <c r="F522" s="14">
        <v>57.8</v>
      </c>
      <c r="G522" s="13" t="s">
        <v>1106</v>
      </c>
      <c r="H522" s="13"/>
      <c r="I522" s="13"/>
      <c r="J522" s="13"/>
      <c r="K522" s="14">
        <f t="shared" si="309"/>
        <v>409404.60000000003</v>
      </c>
      <c r="L522" s="14"/>
      <c r="M522" s="14">
        <f t="shared" si="310"/>
        <v>315491</v>
      </c>
      <c r="N522" s="14">
        <f t="shared" si="311"/>
        <v>374920.7</v>
      </c>
      <c r="O522" s="14">
        <f t="shared" si="312"/>
        <v>275137.5</v>
      </c>
      <c r="P522" s="14"/>
      <c r="Q522" s="14">
        <f t="shared" si="313"/>
        <v>2906185.7</v>
      </c>
      <c r="R522" s="14"/>
      <c r="S522" s="14">
        <f t="shared" si="314"/>
        <v>2209170.7000000002</v>
      </c>
      <c r="T522" s="14">
        <f t="shared" si="315"/>
        <v>85109.200000000012</v>
      </c>
      <c r="U522" s="14">
        <f t="shared" si="316"/>
        <v>24945.800000000003</v>
      </c>
      <c r="V522" s="14">
        <f t="shared" si="317"/>
        <v>140713.97516</v>
      </c>
      <c r="W522" s="14">
        <f t="shared" si="318"/>
        <v>6741079.1751600001</v>
      </c>
      <c r="X522" s="18" t="s">
        <v>804</v>
      </c>
      <c r="Y522" s="45">
        <v>0</v>
      </c>
      <c r="Z522" s="45">
        <v>0</v>
      </c>
      <c r="AA522" s="45">
        <v>0</v>
      </c>
      <c r="AB522" s="17">
        <f t="shared" si="319"/>
        <v>6741079.1751600001</v>
      </c>
    </row>
    <row r="523" spans="1:28" s="10" customFormat="1" ht="93.75" customHeight="1" x14ac:dyDescent="0.25">
      <c r="A523" s="15" t="str">
        <f>IF(OR(C523=0,C523=""),"",COUNTA($C$464:C523))</f>
        <v/>
      </c>
      <c r="B523" s="23"/>
      <c r="C523" s="34"/>
      <c r="D523" s="22">
        <f>SUM(D521:D522)</f>
        <v>1454.2</v>
      </c>
      <c r="E523" s="22">
        <f>SUM(E521:E522)</f>
        <v>896.8</v>
      </c>
      <c r="F523" s="22">
        <f>SUM(F521:F522)</f>
        <v>115.4</v>
      </c>
      <c r="G523" s="13"/>
      <c r="H523" s="13"/>
      <c r="I523" s="13"/>
      <c r="J523" s="13"/>
      <c r="K523" s="14"/>
      <c r="L523" s="14"/>
      <c r="M523" s="14"/>
      <c r="N523" s="16"/>
      <c r="O523" s="14"/>
      <c r="P523" s="14"/>
      <c r="Q523" s="14"/>
      <c r="R523" s="14"/>
      <c r="S523" s="14"/>
      <c r="T523" s="14"/>
      <c r="U523" s="14"/>
      <c r="V523" s="13"/>
      <c r="W523" s="22">
        <f>SUM(W521:W522)</f>
        <v>13360879.56456</v>
      </c>
      <c r="X523" s="22"/>
      <c r="Y523" s="22"/>
      <c r="Z523" s="22"/>
      <c r="AA523" s="22">
        <f t="shared" ref="AA523:AB523" si="320">SUM(AA521:AA522)</f>
        <v>0</v>
      </c>
      <c r="AB523" s="22">
        <f t="shared" si="320"/>
        <v>13360879.56456</v>
      </c>
    </row>
    <row r="524" spans="1:28" s="10" customFormat="1" ht="93.75" customHeight="1" x14ac:dyDescent="0.25">
      <c r="A524" s="15" t="str">
        <f>IF(OR(C524=0,C524=""),"",COUNTA($C$464:C524))</f>
        <v/>
      </c>
      <c r="B524" s="25" t="s">
        <v>1072</v>
      </c>
      <c r="C524" s="34"/>
      <c r="D524" s="14"/>
      <c r="E524" s="14"/>
      <c r="F524" s="14"/>
      <c r="G524" s="13"/>
      <c r="H524" s="13"/>
      <c r="I524" s="13"/>
      <c r="J524" s="13"/>
      <c r="K524" s="14"/>
      <c r="L524" s="14"/>
      <c r="M524" s="14"/>
      <c r="N524" s="16"/>
      <c r="O524" s="14"/>
      <c r="P524" s="14"/>
      <c r="Q524" s="14"/>
      <c r="R524" s="14"/>
      <c r="S524" s="14"/>
      <c r="T524" s="14"/>
      <c r="U524" s="14"/>
      <c r="V524" s="13"/>
      <c r="W524" s="17"/>
      <c r="X524" s="17"/>
      <c r="Y524" s="17"/>
      <c r="Z524" s="17"/>
      <c r="AA524" s="17"/>
      <c r="AB524" s="17"/>
    </row>
    <row r="525" spans="1:28" s="10" customFormat="1" ht="93.6" customHeight="1" x14ac:dyDescent="0.25">
      <c r="A525" s="15">
        <f>IF(OR(C525=0,C525=""),"",COUNTA($C$464:C525))</f>
        <v>46</v>
      </c>
      <c r="B525" s="23" t="s">
        <v>633</v>
      </c>
      <c r="C525" s="34">
        <v>1968</v>
      </c>
      <c r="D525" s="14">
        <v>983.2</v>
      </c>
      <c r="E525" s="14">
        <v>617.79999999999995</v>
      </c>
      <c r="F525" s="14">
        <v>129.30000000000001</v>
      </c>
      <c r="G525" s="13" t="s">
        <v>1106</v>
      </c>
      <c r="H525" s="13"/>
      <c r="I525" s="13"/>
      <c r="J525" s="13"/>
      <c r="K525" s="14">
        <f t="shared" ref="K525:K530" si="321">558*D525</f>
        <v>548625.6</v>
      </c>
      <c r="L525" s="14">
        <f t="shared" ref="L525:L526" si="322">2469*D525</f>
        <v>2427520.8000000003</v>
      </c>
      <c r="M525" s="14">
        <f t="shared" ref="M525:M530" si="323">430*D525</f>
        <v>422776</v>
      </c>
      <c r="N525" s="14">
        <f t="shared" ref="N525:N530" si="324">511*D525</f>
        <v>502415.2</v>
      </c>
      <c r="O525" s="14">
        <f>375*D525</f>
        <v>368700</v>
      </c>
      <c r="P525" s="14"/>
      <c r="Q525" s="14">
        <f t="shared" ref="Q525:Q530" si="325">3961*D525</f>
        <v>3894455.2</v>
      </c>
      <c r="R525" s="14">
        <f t="shared" ref="R525:R530" si="326">187*D525</f>
        <v>183858.4</v>
      </c>
      <c r="S525" s="14">
        <f t="shared" ref="S525:S530" si="327">3011*D525</f>
        <v>2960415.2</v>
      </c>
      <c r="T525" s="14">
        <f t="shared" ref="T525:T530" si="328">116*D525</f>
        <v>114051.20000000001</v>
      </c>
      <c r="U525" s="14">
        <f t="shared" ref="U525:U530" si="329">34*D525</f>
        <v>33428.800000000003</v>
      </c>
      <c r="V525" s="14">
        <f t="shared" ref="V525:V530" si="330">(K525+L525+M525+N525+O525+P525+Q525+R525+S525+T525)*0.0214</f>
        <v>244448.29664000002</v>
      </c>
      <c r="W525" s="14">
        <f t="shared" ref="W525:W530" si="331">K525+L525+M525+N525+O525+P525+Q525+R525+S525+T525+U525+V525</f>
        <v>11700694.696640002</v>
      </c>
      <c r="X525" s="18" t="s">
        <v>804</v>
      </c>
      <c r="Y525" s="45">
        <v>0</v>
      </c>
      <c r="Z525" s="45">
        <v>0</v>
      </c>
      <c r="AA525" s="45">
        <v>0</v>
      </c>
      <c r="AB525" s="17">
        <f t="shared" ref="AB525:AB530" si="332">W525-(Y525+Z525+AA525)</f>
        <v>11700694.696640002</v>
      </c>
    </row>
    <row r="526" spans="1:28" s="10" customFormat="1" ht="93.75" customHeight="1" x14ac:dyDescent="0.25">
      <c r="A526" s="15">
        <f>IF(OR(C526=0,C526=""),"",COUNTA($C$464:C526))</f>
        <v>47</v>
      </c>
      <c r="B526" s="23" t="s">
        <v>679</v>
      </c>
      <c r="C526" s="34">
        <v>1969</v>
      </c>
      <c r="D526" s="14">
        <v>308.39999999999998</v>
      </c>
      <c r="E526" s="14">
        <v>204.5</v>
      </c>
      <c r="F526" s="14">
        <v>0</v>
      </c>
      <c r="G526" s="13" t="s">
        <v>1106</v>
      </c>
      <c r="H526" s="13"/>
      <c r="I526" s="13"/>
      <c r="J526" s="13"/>
      <c r="K526" s="14">
        <f t="shared" si="321"/>
        <v>172087.19999999998</v>
      </c>
      <c r="L526" s="14">
        <f t="shared" si="322"/>
        <v>761439.6</v>
      </c>
      <c r="M526" s="14">
        <f t="shared" si="323"/>
        <v>132612</v>
      </c>
      <c r="N526" s="14">
        <f t="shared" si="324"/>
        <v>157592.4</v>
      </c>
      <c r="O526" s="14"/>
      <c r="P526" s="14"/>
      <c r="Q526" s="14">
        <f t="shared" si="325"/>
        <v>1221572.3999999999</v>
      </c>
      <c r="R526" s="14">
        <f t="shared" si="326"/>
        <v>57670.799999999996</v>
      </c>
      <c r="S526" s="14">
        <f t="shared" si="327"/>
        <v>928592.39999999991</v>
      </c>
      <c r="T526" s="14">
        <f t="shared" si="328"/>
        <v>35774.399999999994</v>
      </c>
      <c r="U526" s="14">
        <f t="shared" si="329"/>
        <v>10485.599999999999</v>
      </c>
      <c r="V526" s="14">
        <f t="shared" si="330"/>
        <v>74201.101679999978</v>
      </c>
      <c r="W526" s="14">
        <f t="shared" si="331"/>
        <v>3552027.9016799992</v>
      </c>
      <c r="X526" s="18" t="s">
        <v>804</v>
      </c>
      <c r="Y526" s="45">
        <v>0</v>
      </c>
      <c r="Z526" s="45">
        <v>0</v>
      </c>
      <c r="AA526" s="45">
        <v>0</v>
      </c>
      <c r="AB526" s="17">
        <f t="shared" si="332"/>
        <v>3552027.9016799992</v>
      </c>
    </row>
    <row r="527" spans="1:28" s="10" customFormat="1" ht="93.75" customHeight="1" x14ac:dyDescent="0.25">
      <c r="A527" s="15">
        <f>IF(OR(C527=0,C527=""),"",COUNTA($C$464:C527))</f>
        <v>48</v>
      </c>
      <c r="B527" s="23" t="s">
        <v>746</v>
      </c>
      <c r="C527" s="34">
        <v>1970</v>
      </c>
      <c r="D527" s="14">
        <v>780.4</v>
      </c>
      <c r="E527" s="14">
        <v>717.2</v>
      </c>
      <c r="F527" s="14">
        <v>0</v>
      </c>
      <c r="G527" s="13" t="s">
        <v>1106</v>
      </c>
      <c r="H527" s="13"/>
      <c r="I527" s="13"/>
      <c r="J527" s="13"/>
      <c r="K527" s="14">
        <f t="shared" si="321"/>
        <v>435463.2</v>
      </c>
      <c r="L527" s="14"/>
      <c r="M527" s="14">
        <f t="shared" si="323"/>
        <v>335572</v>
      </c>
      <c r="N527" s="14">
        <f t="shared" si="324"/>
        <v>398784.39999999997</v>
      </c>
      <c r="O527" s="14"/>
      <c r="P527" s="14"/>
      <c r="Q527" s="14">
        <f t="shared" si="325"/>
        <v>3091164.4</v>
      </c>
      <c r="R527" s="14">
        <f t="shared" si="326"/>
        <v>145934.79999999999</v>
      </c>
      <c r="S527" s="14">
        <f t="shared" si="327"/>
        <v>2349784.4</v>
      </c>
      <c r="T527" s="14">
        <f t="shared" si="328"/>
        <v>90526.399999999994</v>
      </c>
      <c r="U527" s="14">
        <f t="shared" si="329"/>
        <v>26533.599999999999</v>
      </c>
      <c r="V527" s="14">
        <f t="shared" si="330"/>
        <v>146530.71343999999</v>
      </c>
      <c r="W527" s="14">
        <f t="shared" si="331"/>
        <v>7020293.9134399993</v>
      </c>
      <c r="X527" s="18" t="s">
        <v>804</v>
      </c>
      <c r="Y527" s="45">
        <v>0</v>
      </c>
      <c r="Z527" s="45">
        <v>0</v>
      </c>
      <c r="AA527" s="45">
        <v>0</v>
      </c>
      <c r="AB527" s="17">
        <f t="shared" si="332"/>
        <v>7020293.9134399993</v>
      </c>
    </row>
    <row r="528" spans="1:28" s="10" customFormat="1" ht="93.75" customHeight="1" x14ac:dyDescent="0.25">
      <c r="A528" s="15">
        <f>IF(OR(C528=0,C528=""),"",COUNTA($C$464:C528))</f>
        <v>49</v>
      </c>
      <c r="B528" s="23" t="s">
        <v>747</v>
      </c>
      <c r="C528" s="34">
        <v>1970</v>
      </c>
      <c r="D528" s="14">
        <v>379.6</v>
      </c>
      <c r="E528" s="14">
        <v>266.7</v>
      </c>
      <c r="F528" s="14">
        <v>0</v>
      </c>
      <c r="G528" s="13" t="s">
        <v>1106</v>
      </c>
      <c r="H528" s="13"/>
      <c r="I528" s="13"/>
      <c r="J528" s="13"/>
      <c r="K528" s="14">
        <f t="shared" si="321"/>
        <v>211816.80000000002</v>
      </c>
      <c r="L528" s="14"/>
      <c r="M528" s="14">
        <f t="shared" si="323"/>
        <v>163228</v>
      </c>
      <c r="N528" s="14">
        <f t="shared" si="324"/>
        <v>193975.6</v>
      </c>
      <c r="O528" s="14"/>
      <c r="P528" s="14"/>
      <c r="Q528" s="14">
        <f t="shared" si="325"/>
        <v>1503595.6</v>
      </c>
      <c r="R528" s="14">
        <f t="shared" si="326"/>
        <v>70985.2</v>
      </c>
      <c r="S528" s="14">
        <f t="shared" si="327"/>
        <v>1142975.6000000001</v>
      </c>
      <c r="T528" s="14">
        <f t="shared" si="328"/>
        <v>44033.600000000006</v>
      </c>
      <c r="U528" s="14">
        <f t="shared" si="329"/>
        <v>12906.400000000001</v>
      </c>
      <c r="V528" s="14">
        <f t="shared" si="330"/>
        <v>71275.062560000006</v>
      </c>
      <c r="W528" s="14">
        <f t="shared" si="331"/>
        <v>3414791.8625600003</v>
      </c>
      <c r="X528" s="18" t="s">
        <v>804</v>
      </c>
      <c r="Y528" s="45">
        <v>0</v>
      </c>
      <c r="Z528" s="45">
        <v>0</v>
      </c>
      <c r="AA528" s="45">
        <v>0</v>
      </c>
      <c r="AB528" s="17">
        <f t="shared" si="332"/>
        <v>3414791.8625600003</v>
      </c>
    </row>
    <row r="529" spans="1:28" s="10" customFormat="1" ht="93.75" customHeight="1" x14ac:dyDescent="0.25">
      <c r="A529" s="15">
        <f>IF(OR(C529=0,C529=""),"",COUNTA($C$464:C529))</f>
        <v>50</v>
      </c>
      <c r="B529" s="23" t="s">
        <v>748</v>
      </c>
      <c r="C529" s="34">
        <v>1970</v>
      </c>
      <c r="D529" s="14">
        <v>706.8</v>
      </c>
      <c r="E529" s="14">
        <v>471</v>
      </c>
      <c r="F529" s="14">
        <v>0</v>
      </c>
      <c r="G529" s="13" t="s">
        <v>1106</v>
      </c>
      <c r="H529" s="13"/>
      <c r="I529" s="13"/>
      <c r="J529" s="13"/>
      <c r="K529" s="14">
        <f t="shared" si="321"/>
        <v>394394.39999999997</v>
      </c>
      <c r="L529" s="14">
        <f t="shared" ref="L529:L530" si="333">2469*D529</f>
        <v>1745089.2</v>
      </c>
      <c r="M529" s="14">
        <f t="shared" si="323"/>
        <v>303924</v>
      </c>
      <c r="N529" s="14">
        <f t="shared" si="324"/>
        <v>361174.8</v>
      </c>
      <c r="O529" s="14">
        <f t="shared" ref="O529:O530" si="334">375*D529</f>
        <v>265050</v>
      </c>
      <c r="P529" s="14"/>
      <c r="Q529" s="14">
        <f t="shared" si="325"/>
        <v>2799634.8</v>
      </c>
      <c r="R529" s="14">
        <f t="shared" si="326"/>
        <v>132171.6</v>
      </c>
      <c r="S529" s="14">
        <f t="shared" si="327"/>
        <v>2128174.7999999998</v>
      </c>
      <c r="T529" s="14">
        <f t="shared" si="328"/>
        <v>81988.799999999988</v>
      </c>
      <c r="U529" s="14">
        <f t="shared" si="329"/>
        <v>24031.199999999997</v>
      </c>
      <c r="V529" s="14">
        <f t="shared" si="330"/>
        <v>175728.29135999994</v>
      </c>
      <c r="W529" s="14">
        <f t="shared" si="331"/>
        <v>8411361.8913599979</v>
      </c>
      <c r="X529" s="18" t="s">
        <v>804</v>
      </c>
      <c r="Y529" s="45">
        <v>0</v>
      </c>
      <c r="Z529" s="45">
        <v>0</v>
      </c>
      <c r="AA529" s="45">
        <v>0</v>
      </c>
      <c r="AB529" s="17">
        <f t="shared" si="332"/>
        <v>8411361.8913599979</v>
      </c>
    </row>
    <row r="530" spans="1:28" s="10" customFormat="1" ht="93.75" customHeight="1" x14ac:dyDescent="0.25">
      <c r="A530" s="15">
        <f>IF(OR(C530=0,C530=""),"",COUNTA($C$464:C530))</f>
        <v>51</v>
      </c>
      <c r="B530" s="46" t="s">
        <v>749</v>
      </c>
      <c r="C530" s="49">
        <v>1970</v>
      </c>
      <c r="D530" s="38">
        <v>704.4</v>
      </c>
      <c r="E530" s="38">
        <v>464.6</v>
      </c>
      <c r="F530" s="38">
        <v>0</v>
      </c>
      <c r="G530" s="13" t="s">
        <v>1106</v>
      </c>
      <c r="H530" s="48"/>
      <c r="I530" s="48"/>
      <c r="J530" s="13"/>
      <c r="K530" s="14">
        <f t="shared" si="321"/>
        <v>393055.2</v>
      </c>
      <c r="L530" s="14">
        <f t="shared" si="333"/>
        <v>1739163.5999999999</v>
      </c>
      <c r="M530" s="14">
        <f t="shared" si="323"/>
        <v>302892</v>
      </c>
      <c r="N530" s="14">
        <f t="shared" si="324"/>
        <v>359948.39999999997</v>
      </c>
      <c r="O530" s="14">
        <f t="shared" si="334"/>
        <v>264150</v>
      </c>
      <c r="P530" s="38"/>
      <c r="Q530" s="14">
        <f t="shared" si="325"/>
        <v>2790128.4</v>
      </c>
      <c r="R530" s="14">
        <f t="shared" si="326"/>
        <v>131722.79999999999</v>
      </c>
      <c r="S530" s="14">
        <f t="shared" si="327"/>
        <v>2120948.4</v>
      </c>
      <c r="T530" s="14">
        <f t="shared" si="328"/>
        <v>81710.399999999994</v>
      </c>
      <c r="U530" s="14">
        <f t="shared" si="329"/>
        <v>23949.599999999999</v>
      </c>
      <c r="V530" s="14">
        <f t="shared" si="330"/>
        <v>175131.59087999997</v>
      </c>
      <c r="W530" s="14">
        <f t="shared" si="331"/>
        <v>8382800.3908799989</v>
      </c>
      <c r="X530" s="18" t="s">
        <v>804</v>
      </c>
      <c r="Y530" s="45">
        <v>0</v>
      </c>
      <c r="Z530" s="45">
        <v>0</v>
      </c>
      <c r="AA530" s="45">
        <v>0</v>
      </c>
      <c r="AB530" s="17">
        <f t="shared" si="332"/>
        <v>8382800.3908799989</v>
      </c>
    </row>
    <row r="531" spans="1:28" s="10" customFormat="1" ht="93.75" customHeight="1" x14ac:dyDescent="0.25">
      <c r="A531" s="15" t="str">
        <f>IF(OR(C531=0,C531=""),"",COUNTA($C$464:C531))</f>
        <v/>
      </c>
      <c r="B531" s="46"/>
      <c r="C531" s="49"/>
      <c r="D531" s="70">
        <f>SUM(D525:D530)</f>
        <v>3862.7999999999997</v>
      </c>
      <c r="E531" s="70">
        <f t="shared" ref="E531:F531" si="335">SUM(E525:E530)</f>
        <v>2741.7999999999997</v>
      </c>
      <c r="F531" s="70">
        <f t="shared" si="335"/>
        <v>129.30000000000001</v>
      </c>
      <c r="G531" s="48"/>
      <c r="H531" s="48"/>
      <c r="I531" s="48"/>
      <c r="J531" s="13"/>
      <c r="K531" s="38"/>
      <c r="L531" s="38"/>
      <c r="M531" s="14"/>
      <c r="N531" s="16"/>
      <c r="O531" s="14"/>
      <c r="P531" s="38"/>
      <c r="Q531" s="14"/>
      <c r="R531" s="38"/>
      <c r="S531" s="14"/>
      <c r="T531" s="38"/>
      <c r="U531" s="38"/>
      <c r="V531" s="13"/>
      <c r="W531" s="70">
        <f>SUM(W525:W530)</f>
        <v>42481970.656559996</v>
      </c>
      <c r="X531" s="70"/>
      <c r="Y531" s="70"/>
      <c r="Z531" s="70"/>
      <c r="AA531" s="70">
        <f t="shared" ref="AA531:AB531" si="336">SUM(AA525:AA530)</f>
        <v>0</v>
      </c>
      <c r="AB531" s="70">
        <f t="shared" si="336"/>
        <v>42481970.656559996</v>
      </c>
    </row>
    <row r="532" spans="1:28" s="10" customFormat="1" ht="93.75" customHeight="1" x14ac:dyDescent="0.25">
      <c r="A532" s="15" t="str">
        <f>IF(OR(C532=0,C532=""),"",COUNTA($C$464:C532))</f>
        <v/>
      </c>
      <c r="B532" s="67" t="s">
        <v>1128</v>
      </c>
      <c r="C532" s="49"/>
      <c r="D532" s="38"/>
      <c r="E532" s="38"/>
      <c r="F532" s="38"/>
      <c r="G532" s="48"/>
      <c r="H532" s="48"/>
      <c r="I532" s="48"/>
      <c r="J532" s="13"/>
      <c r="K532" s="38"/>
      <c r="L532" s="38"/>
      <c r="M532" s="14"/>
      <c r="N532" s="16"/>
      <c r="O532" s="14"/>
      <c r="P532" s="38"/>
      <c r="Q532" s="14"/>
      <c r="R532" s="38"/>
      <c r="S532" s="14"/>
      <c r="T532" s="38"/>
      <c r="U532" s="38"/>
      <c r="V532" s="13"/>
      <c r="W532" s="17"/>
      <c r="X532" s="17"/>
      <c r="Y532" s="17"/>
      <c r="Z532" s="17"/>
      <c r="AA532" s="17"/>
      <c r="AB532" s="17"/>
    </row>
    <row r="533" spans="1:28" s="10" customFormat="1" ht="93.75" customHeight="1" x14ac:dyDescent="0.25">
      <c r="A533" s="15">
        <f>IF(OR(C533=0,C533=""),"",COUNTA($C$464:C533))</f>
        <v>52</v>
      </c>
      <c r="B533" s="23" t="s">
        <v>145</v>
      </c>
      <c r="C533" s="34">
        <v>1967</v>
      </c>
      <c r="D533" s="14">
        <v>4907.2</v>
      </c>
      <c r="E533" s="14">
        <v>3889</v>
      </c>
      <c r="F533" s="14">
        <v>2410</v>
      </c>
      <c r="G533" s="13" t="s">
        <v>1110</v>
      </c>
      <c r="H533" s="13"/>
      <c r="I533" s="13"/>
      <c r="J533" s="13"/>
      <c r="K533" s="14">
        <f t="shared" ref="K533:K564" si="337">406*D533</f>
        <v>1992323.2</v>
      </c>
      <c r="L533" s="14">
        <f t="shared" ref="L533:L576" si="338">1207*D533</f>
        <v>5922990.3999999994</v>
      </c>
      <c r="M533" s="14">
        <f t="shared" ref="M533:M576" si="339">484*D533</f>
        <v>2375084.7999999998</v>
      </c>
      <c r="N533" s="14">
        <f t="shared" ref="N533:N564" si="340">855*D533</f>
        <v>4195656</v>
      </c>
      <c r="O533" s="14">
        <f t="shared" ref="O533:O564" si="341">383*D533</f>
        <v>1879457.5999999999</v>
      </c>
      <c r="P533" s="14"/>
      <c r="Q533" s="14">
        <f t="shared" ref="Q533:Q535" si="342">2308*D533</f>
        <v>11325817.6</v>
      </c>
      <c r="R533" s="14">
        <f t="shared" ref="R533:R537" si="343">297*D533</f>
        <v>1457438.4</v>
      </c>
      <c r="S533" s="14"/>
      <c r="T533" s="14">
        <f t="shared" ref="T533:T576" si="344">102*D533</f>
        <v>500534.39999999997</v>
      </c>
      <c r="U533" s="14">
        <f t="shared" ref="U533:U554" si="345">35*D533</f>
        <v>171752</v>
      </c>
      <c r="V533" s="14">
        <f t="shared" ref="V533:V554" si="346">(K533+L533+M533+N533+O533+P533+Q533+R533+S533+T533)*0.0214</f>
        <v>634495.07135999983</v>
      </c>
      <c r="W533" s="14">
        <f t="shared" ref="W533:W594" si="347">K533+L533+M533+N533+O533+P533+Q533+R533+S533+T533+U533+V533</f>
        <v>30455549.471359994</v>
      </c>
      <c r="X533" s="18" t="s">
        <v>804</v>
      </c>
      <c r="Y533" s="45">
        <v>0</v>
      </c>
      <c r="Z533" s="45">
        <v>0</v>
      </c>
      <c r="AA533" s="45">
        <v>0</v>
      </c>
      <c r="AB533" s="17">
        <f t="shared" ref="AB533:AB594" si="348">W533-(Y533+Z533+AA533)</f>
        <v>30455549.471359994</v>
      </c>
    </row>
    <row r="534" spans="1:28" s="10" customFormat="1" ht="93.75" customHeight="1" x14ac:dyDescent="0.25">
      <c r="A534" s="15">
        <f>IF(OR(C534=0,C534=""),"",COUNTA($C$464:C534))</f>
        <v>53</v>
      </c>
      <c r="B534" s="23" t="s">
        <v>591</v>
      </c>
      <c r="C534" s="34">
        <v>1967</v>
      </c>
      <c r="D534" s="14">
        <v>4271.6000000000004</v>
      </c>
      <c r="E534" s="14">
        <v>3341.1</v>
      </c>
      <c r="F534" s="14">
        <v>520.29999999999995</v>
      </c>
      <c r="G534" s="13" t="s">
        <v>1110</v>
      </c>
      <c r="H534" s="13"/>
      <c r="I534" s="13"/>
      <c r="J534" s="13"/>
      <c r="K534" s="14">
        <f t="shared" si="337"/>
        <v>1734269.6</v>
      </c>
      <c r="L534" s="14">
        <f t="shared" si="338"/>
        <v>5155821.2</v>
      </c>
      <c r="M534" s="14">
        <f t="shared" si="339"/>
        <v>2067454.4000000001</v>
      </c>
      <c r="N534" s="14">
        <f t="shared" si="340"/>
        <v>3652218.0000000005</v>
      </c>
      <c r="O534" s="14">
        <f t="shared" si="341"/>
        <v>1636022.8</v>
      </c>
      <c r="P534" s="14"/>
      <c r="Q534" s="14">
        <f t="shared" si="342"/>
        <v>9858852.8000000007</v>
      </c>
      <c r="R534" s="14">
        <f t="shared" si="343"/>
        <v>1268665.2000000002</v>
      </c>
      <c r="S534" s="14">
        <f t="shared" ref="S534:S535" si="349">2763*D534</f>
        <v>11802430.800000001</v>
      </c>
      <c r="T534" s="14">
        <f t="shared" si="344"/>
        <v>435703.2</v>
      </c>
      <c r="U534" s="14">
        <f t="shared" si="345"/>
        <v>149506</v>
      </c>
      <c r="V534" s="14">
        <f t="shared" si="346"/>
        <v>804884.77320000017</v>
      </c>
      <c r="W534" s="14">
        <f t="shared" si="347"/>
        <v>38565828.773200005</v>
      </c>
      <c r="X534" s="18" t="s">
        <v>804</v>
      </c>
      <c r="Y534" s="45">
        <v>0</v>
      </c>
      <c r="Z534" s="45">
        <v>0</v>
      </c>
      <c r="AA534" s="45">
        <v>0</v>
      </c>
      <c r="AB534" s="17">
        <f t="shared" si="348"/>
        <v>38565828.773200005</v>
      </c>
    </row>
    <row r="535" spans="1:28" s="10" customFormat="1" ht="93.75" customHeight="1" x14ac:dyDescent="0.25">
      <c r="A535" s="15">
        <f>IF(OR(C535=0,C535=""),"",COUNTA($C$464:C535))</f>
        <v>54</v>
      </c>
      <c r="B535" s="23" t="s">
        <v>592</v>
      </c>
      <c r="C535" s="34">
        <v>1967</v>
      </c>
      <c r="D535" s="14">
        <v>6868.7</v>
      </c>
      <c r="E535" s="14">
        <v>4431.8</v>
      </c>
      <c r="F535" s="14">
        <v>0</v>
      </c>
      <c r="G535" s="13" t="s">
        <v>1110</v>
      </c>
      <c r="H535" s="13"/>
      <c r="I535" s="13"/>
      <c r="J535" s="13"/>
      <c r="K535" s="14">
        <f t="shared" si="337"/>
        <v>2788692.1999999997</v>
      </c>
      <c r="L535" s="14">
        <f t="shared" si="338"/>
        <v>8290520.8999999994</v>
      </c>
      <c r="M535" s="14">
        <f t="shared" si="339"/>
        <v>3324450.8</v>
      </c>
      <c r="N535" s="14">
        <f t="shared" si="340"/>
        <v>5872738.5</v>
      </c>
      <c r="O535" s="14">
        <f t="shared" si="341"/>
        <v>2630712.1</v>
      </c>
      <c r="P535" s="14"/>
      <c r="Q535" s="14">
        <f t="shared" si="342"/>
        <v>15852959.6</v>
      </c>
      <c r="R535" s="14">
        <f t="shared" si="343"/>
        <v>2040003.9</v>
      </c>
      <c r="S535" s="14">
        <f t="shared" si="349"/>
        <v>18978218.099999998</v>
      </c>
      <c r="T535" s="14">
        <f t="shared" si="344"/>
        <v>700607.4</v>
      </c>
      <c r="U535" s="14">
        <f t="shared" si="345"/>
        <v>240404.5</v>
      </c>
      <c r="V535" s="14">
        <f t="shared" si="346"/>
        <v>1294248.5348999999</v>
      </c>
      <c r="W535" s="14">
        <f t="shared" si="347"/>
        <v>62013556.534899995</v>
      </c>
      <c r="X535" s="18" t="s">
        <v>804</v>
      </c>
      <c r="Y535" s="45">
        <v>0</v>
      </c>
      <c r="Z535" s="45">
        <v>0</v>
      </c>
      <c r="AA535" s="45">
        <v>0</v>
      </c>
      <c r="AB535" s="17">
        <f t="shared" si="348"/>
        <v>62013556.534899995</v>
      </c>
    </row>
    <row r="536" spans="1:28" s="10" customFormat="1" ht="93.75" customHeight="1" x14ac:dyDescent="0.25">
      <c r="A536" s="15">
        <f>IF(OR(C536=0,C536=""),"",COUNTA($C$464:C536))</f>
        <v>55</v>
      </c>
      <c r="B536" s="23" t="s">
        <v>127</v>
      </c>
      <c r="C536" s="34">
        <v>1967</v>
      </c>
      <c r="D536" s="14">
        <v>4316.5</v>
      </c>
      <c r="E536" s="14">
        <v>3166.8</v>
      </c>
      <c r="F536" s="14">
        <v>0</v>
      </c>
      <c r="G536" s="13" t="s">
        <v>1110</v>
      </c>
      <c r="H536" s="13"/>
      <c r="I536" s="13"/>
      <c r="J536" s="13"/>
      <c r="K536" s="14">
        <f t="shared" si="337"/>
        <v>1752499</v>
      </c>
      <c r="L536" s="14">
        <f t="shared" si="338"/>
        <v>5210015.5</v>
      </c>
      <c r="M536" s="14">
        <f t="shared" si="339"/>
        <v>2089186</v>
      </c>
      <c r="N536" s="14">
        <f t="shared" si="340"/>
        <v>3690607.5</v>
      </c>
      <c r="O536" s="14">
        <f t="shared" si="341"/>
        <v>1653219.5</v>
      </c>
      <c r="P536" s="14"/>
      <c r="Q536" s="14"/>
      <c r="R536" s="14">
        <f t="shared" si="343"/>
        <v>1282000.5</v>
      </c>
      <c r="S536" s="14"/>
      <c r="T536" s="14">
        <f t="shared" si="344"/>
        <v>440283</v>
      </c>
      <c r="U536" s="14">
        <f t="shared" si="345"/>
        <v>151077.5</v>
      </c>
      <c r="V536" s="14">
        <f t="shared" si="346"/>
        <v>344921.15539999999</v>
      </c>
      <c r="W536" s="14">
        <f t="shared" si="347"/>
        <v>16613809.655400001</v>
      </c>
      <c r="X536" s="18" t="s">
        <v>804</v>
      </c>
      <c r="Y536" s="45">
        <v>0</v>
      </c>
      <c r="Z536" s="45">
        <v>0</v>
      </c>
      <c r="AA536" s="45">
        <v>0</v>
      </c>
      <c r="AB536" s="17">
        <f t="shared" si="348"/>
        <v>16613809.655400001</v>
      </c>
    </row>
    <row r="537" spans="1:28" s="10" customFormat="1" ht="93.75" customHeight="1" x14ac:dyDescent="0.25">
      <c r="A537" s="15">
        <f>IF(OR(C537=0,C537=""),"",COUNTA($C$464:C537))</f>
        <v>56</v>
      </c>
      <c r="B537" s="23" t="s">
        <v>593</v>
      </c>
      <c r="C537" s="34">
        <v>1967</v>
      </c>
      <c r="D537" s="14">
        <v>4537.5</v>
      </c>
      <c r="E537" s="14">
        <v>3022.2</v>
      </c>
      <c r="F537" s="14">
        <v>480.7</v>
      </c>
      <c r="G537" s="13" t="s">
        <v>1110</v>
      </c>
      <c r="H537" s="13"/>
      <c r="I537" s="13"/>
      <c r="J537" s="13"/>
      <c r="K537" s="14">
        <f t="shared" si="337"/>
        <v>1842225</v>
      </c>
      <c r="L537" s="14">
        <f t="shared" si="338"/>
        <v>5476762.5</v>
      </c>
      <c r="M537" s="14">
        <f t="shared" si="339"/>
        <v>2196150</v>
      </c>
      <c r="N537" s="14">
        <f t="shared" si="340"/>
        <v>3879562.5</v>
      </c>
      <c r="O537" s="14">
        <f t="shared" si="341"/>
        <v>1737862.5</v>
      </c>
      <c r="P537" s="14"/>
      <c r="Q537" s="14">
        <f t="shared" ref="Q537:Q542" si="350">2308*D537</f>
        <v>10472550</v>
      </c>
      <c r="R537" s="14">
        <f t="shared" si="343"/>
        <v>1347637.5</v>
      </c>
      <c r="S537" s="14">
        <f t="shared" ref="S537:S542" si="351">2763*D537</f>
        <v>12537112.5</v>
      </c>
      <c r="T537" s="14">
        <f t="shared" si="344"/>
        <v>462825</v>
      </c>
      <c r="U537" s="14">
        <f t="shared" si="345"/>
        <v>158812.5</v>
      </c>
      <c r="V537" s="14">
        <f t="shared" si="346"/>
        <v>854987.51249999995</v>
      </c>
      <c r="W537" s="14">
        <f t="shared" si="347"/>
        <v>40966487.512500003</v>
      </c>
      <c r="X537" s="18" t="s">
        <v>804</v>
      </c>
      <c r="Y537" s="45">
        <v>0</v>
      </c>
      <c r="Z537" s="45">
        <v>0</v>
      </c>
      <c r="AA537" s="45">
        <v>0</v>
      </c>
      <c r="AB537" s="17">
        <f t="shared" si="348"/>
        <v>40966487.512500003</v>
      </c>
    </row>
    <row r="538" spans="1:28" s="10" customFormat="1" ht="93.75" customHeight="1" x14ac:dyDescent="0.25">
      <c r="A538" s="15">
        <f>IF(OR(C538=0,C538=""),"",COUNTA($C$464:C538))</f>
        <v>57</v>
      </c>
      <c r="B538" s="23" t="s">
        <v>594</v>
      </c>
      <c r="C538" s="34">
        <v>1967</v>
      </c>
      <c r="D538" s="14">
        <v>4441.7</v>
      </c>
      <c r="E538" s="14">
        <v>3051.1</v>
      </c>
      <c r="F538" s="14">
        <v>1390.6</v>
      </c>
      <c r="G538" s="13" t="s">
        <v>1110</v>
      </c>
      <c r="H538" s="13"/>
      <c r="I538" s="13"/>
      <c r="J538" s="13"/>
      <c r="K538" s="14">
        <f t="shared" si="337"/>
        <v>1803330.2</v>
      </c>
      <c r="L538" s="14">
        <f t="shared" si="338"/>
        <v>5361131.8999999994</v>
      </c>
      <c r="M538" s="14">
        <f t="shared" si="339"/>
        <v>2149782.7999999998</v>
      </c>
      <c r="N538" s="14">
        <f t="shared" si="340"/>
        <v>3797653.5</v>
      </c>
      <c r="O538" s="14">
        <f t="shared" si="341"/>
        <v>1701171.0999999999</v>
      </c>
      <c r="P538" s="14"/>
      <c r="Q538" s="14">
        <f t="shared" si="350"/>
        <v>10251443.6</v>
      </c>
      <c r="R538" s="14"/>
      <c r="S538" s="14">
        <f t="shared" si="351"/>
        <v>12272417.1</v>
      </c>
      <c r="T538" s="14">
        <f t="shared" si="344"/>
        <v>453053.39999999997</v>
      </c>
      <c r="U538" s="14">
        <f t="shared" si="345"/>
        <v>155459.5</v>
      </c>
      <c r="V538" s="14">
        <f t="shared" si="346"/>
        <v>808705.64903999981</v>
      </c>
      <c r="W538" s="14">
        <f t="shared" si="347"/>
        <v>38754148.749039993</v>
      </c>
      <c r="X538" s="18" t="s">
        <v>804</v>
      </c>
      <c r="Y538" s="45">
        <v>0</v>
      </c>
      <c r="Z538" s="45">
        <v>0</v>
      </c>
      <c r="AA538" s="45">
        <v>0</v>
      </c>
      <c r="AB538" s="17">
        <f t="shared" si="348"/>
        <v>38754148.749039993</v>
      </c>
    </row>
    <row r="539" spans="1:28" s="10" customFormat="1" ht="93.75" customHeight="1" x14ac:dyDescent="0.25">
      <c r="A539" s="15">
        <f>IF(OR(C539=0,C539=""),"",COUNTA($C$464:C539))</f>
        <v>58</v>
      </c>
      <c r="B539" s="23" t="s">
        <v>595</v>
      </c>
      <c r="C539" s="34">
        <v>1967</v>
      </c>
      <c r="D539" s="14">
        <v>3932.1</v>
      </c>
      <c r="E539" s="14">
        <v>2870.5</v>
      </c>
      <c r="F539" s="14">
        <v>0</v>
      </c>
      <c r="G539" s="13" t="s">
        <v>1110</v>
      </c>
      <c r="H539" s="13"/>
      <c r="I539" s="13"/>
      <c r="J539" s="13"/>
      <c r="K539" s="14">
        <f t="shared" si="337"/>
        <v>1596432.5999999999</v>
      </c>
      <c r="L539" s="14">
        <f t="shared" si="338"/>
        <v>4746044.7</v>
      </c>
      <c r="M539" s="14">
        <f t="shared" si="339"/>
        <v>1903136.4</v>
      </c>
      <c r="N539" s="14">
        <f t="shared" si="340"/>
        <v>3361945.5</v>
      </c>
      <c r="O539" s="14">
        <f t="shared" si="341"/>
        <v>1505994.3</v>
      </c>
      <c r="P539" s="14"/>
      <c r="Q539" s="14">
        <f t="shared" si="350"/>
        <v>9075286.7999999989</v>
      </c>
      <c r="R539" s="14"/>
      <c r="S539" s="14">
        <f t="shared" si="351"/>
        <v>10864392.299999999</v>
      </c>
      <c r="T539" s="14">
        <f t="shared" si="344"/>
        <v>401074.2</v>
      </c>
      <c r="U539" s="14">
        <f t="shared" si="345"/>
        <v>137623.5</v>
      </c>
      <c r="V539" s="14">
        <f t="shared" si="346"/>
        <v>715922.16551999981</v>
      </c>
      <c r="W539" s="14">
        <f t="shared" si="347"/>
        <v>34307852.465519994</v>
      </c>
      <c r="X539" s="18" t="s">
        <v>804</v>
      </c>
      <c r="Y539" s="45">
        <v>0</v>
      </c>
      <c r="Z539" s="45">
        <v>0</v>
      </c>
      <c r="AA539" s="45">
        <v>0</v>
      </c>
      <c r="AB539" s="17">
        <f t="shared" si="348"/>
        <v>34307852.465519994</v>
      </c>
    </row>
    <row r="540" spans="1:28" s="10" customFormat="1" ht="93.75" customHeight="1" x14ac:dyDescent="0.25">
      <c r="A540" s="15">
        <f>IF(OR(C540=0,C540=""),"",COUNTA($C$464:C540))</f>
        <v>59</v>
      </c>
      <c r="B540" s="23" t="s">
        <v>596</v>
      </c>
      <c r="C540" s="34">
        <v>1967</v>
      </c>
      <c r="D540" s="14">
        <v>5569.5</v>
      </c>
      <c r="E540" s="14">
        <v>4432.2</v>
      </c>
      <c r="F540" s="14">
        <v>102.9</v>
      </c>
      <c r="G540" s="13" t="s">
        <v>1110</v>
      </c>
      <c r="H540" s="13"/>
      <c r="I540" s="13"/>
      <c r="J540" s="13"/>
      <c r="K540" s="14">
        <f t="shared" si="337"/>
        <v>2261217</v>
      </c>
      <c r="L540" s="14">
        <f t="shared" si="338"/>
        <v>6722386.5</v>
      </c>
      <c r="M540" s="14">
        <f t="shared" si="339"/>
        <v>2695638</v>
      </c>
      <c r="N540" s="14">
        <f t="shared" si="340"/>
        <v>4761922.5</v>
      </c>
      <c r="O540" s="14">
        <f t="shared" si="341"/>
        <v>2133118.5</v>
      </c>
      <c r="P540" s="14"/>
      <c r="Q540" s="14">
        <f t="shared" si="350"/>
        <v>12854406</v>
      </c>
      <c r="R540" s="14">
        <f>297*D540</f>
        <v>1654141.5</v>
      </c>
      <c r="S540" s="14">
        <f t="shared" si="351"/>
        <v>15388528.5</v>
      </c>
      <c r="T540" s="14">
        <f t="shared" si="344"/>
        <v>568089</v>
      </c>
      <c r="U540" s="14">
        <f t="shared" si="345"/>
        <v>194932.5</v>
      </c>
      <c r="V540" s="14">
        <f t="shared" si="346"/>
        <v>1049444.1765000001</v>
      </c>
      <c r="W540" s="14">
        <f t="shared" si="347"/>
        <v>50283824.1765</v>
      </c>
      <c r="X540" s="18" t="s">
        <v>804</v>
      </c>
      <c r="Y540" s="45">
        <v>0</v>
      </c>
      <c r="Z540" s="45">
        <v>0</v>
      </c>
      <c r="AA540" s="45">
        <v>0</v>
      </c>
      <c r="AB540" s="17">
        <f t="shared" si="348"/>
        <v>50283824.1765</v>
      </c>
    </row>
    <row r="541" spans="1:28" s="10" customFormat="1" ht="93.75" customHeight="1" x14ac:dyDescent="0.25">
      <c r="A541" s="15">
        <f>IF(OR(C541=0,C541=""),"",COUNTA($C$464:C541))</f>
        <v>60</v>
      </c>
      <c r="B541" s="23" t="s">
        <v>597</v>
      </c>
      <c r="C541" s="34">
        <v>1967</v>
      </c>
      <c r="D541" s="14">
        <v>3643.3</v>
      </c>
      <c r="E541" s="14">
        <v>2605.9</v>
      </c>
      <c r="F541" s="14">
        <v>775.7</v>
      </c>
      <c r="G541" s="13" t="s">
        <v>1110</v>
      </c>
      <c r="H541" s="13"/>
      <c r="I541" s="13"/>
      <c r="J541" s="13"/>
      <c r="K541" s="14">
        <f t="shared" si="337"/>
        <v>1479179.8</v>
      </c>
      <c r="L541" s="14">
        <f t="shared" si="338"/>
        <v>4397463.1000000006</v>
      </c>
      <c r="M541" s="14">
        <f t="shared" si="339"/>
        <v>1763357.2000000002</v>
      </c>
      <c r="N541" s="14">
        <f t="shared" si="340"/>
        <v>3115021.5</v>
      </c>
      <c r="O541" s="14">
        <f t="shared" si="341"/>
        <v>1395383.9000000001</v>
      </c>
      <c r="P541" s="14"/>
      <c r="Q541" s="14">
        <f t="shared" si="350"/>
        <v>8408736.4000000004</v>
      </c>
      <c r="R541" s="14"/>
      <c r="S541" s="14">
        <f t="shared" si="351"/>
        <v>10066437.9</v>
      </c>
      <c r="T541" s="14">
        <f t="shared" si="344"/>
        <v>371616.60000000003</v>
      </c>
      <c r="U541" s="14">
        <f t="shared" si="345"/>
        <v>127515.5</v>
      </c>
      <c r="V541" s="14">
        <f t="shared" si="346"/>
        <v>663340.00296000007</v>
      </c>
      <c r="W541" s="14">
        <f t="shared" si="347"/>
        <v>31788051.902960006</v>
      </c>
      <c r="X541" s="18" t="s">
        <v>804</v>
      </c>
      <c r="Y541" s="45">
        <v>0</v>
      </c>
      <c r="Z541" s="45">
        <v>0</v>
      </c>
      <c r="AA541" s="45">
        <v>0</v>
      </c>
      <c r="AB541" s="17">
        <f t="shared" si="348"/>
        <v>31788051.902960006</v>
      </c>
    </row>
    <row r="542" spans="1:28" s="10" customFormat="1" ht="93.75" customHeight="1" x14ac:dyDescent="0.25">
      <c r="A542" s="15">
        <f>IF(OR(C542=0,C542=""),"",COUNTA($C$464:C542))</f>
        <v>61</v>
      </c>
      <c r="B542" s="23" t="s">
        <v>598</v>
      </c>
      <c r="C542" s="34">
        <v>1967</v>
      </c>
      <c r="D542" s="14">
        <v>4894</v>
      </c>
      <c r="E542" s="14">
        <v>3811.2</v>
      </c>
      <c r="F542" s="14">
        <v>0</v>
      </c>
      <c r="G542" s="13" t="s">
        <v>1110</v>
      </c>
      <c r="H542" s="13"/>
      <c r="I542" s="13"/>
      <c r="J542" s="13"/>
      <c r="K542" s="14">
        <f t="shared" si="337"/>
        <v>1986964</v>
      </c>
      <c r="L542" s="14">
        <f t="shared" si="338"/>
        <v>5907058</v>
      </c>
      <c r="M542" s="14">
        <f t="shared" si="339"/>
        <v>2368696</v>
      </c>
      <c r="N542" s="14">
        <f t="shared" si="340"/>
        <v>4184370</v>
      </c>
      <c r="O542" s="14">
        <f t="shared" si="341"/>
        <v>1874402</v>
      </c>
      <c r="P542" s="14"/>
      <c r="Q542" s="14">
        <f t="shared" si="350"/>
        <v>11295352</v>
      </c>
      <c r="R542" s="14">
        <f t="shared" ref="R542:R559" si="352">297*D542</f>
        <v>1453518</v>
      </c>
      <c r="S542" s="14">
        <f t="shared" si="351"/>
        <v>13522122</v>
      </c>
      <c r="T542" s="14">
        <f t="shared" si="344"/>
        <v>499188</v>
      </c>
      <c r="U542" s="14">
        <f t="shared" si="345"/>
        <v>171290</v>
      </c>
      <c r="V542" s="14">
        <f t="shared" si="346"/>
        <v>922161.7379999999</v>
      </c>
      <c r="W542" s="14">
        <f t="shared" si="347"/>
        <v>44185121.737999998</v>
      </c>
      <c r="X542" s="18" t="s">
        <v>804</v>
      </c>
      <c r="Y542" s="45">
        <v>0</v>
      </c>
      <c r="Z542" s="45">
        <v>0</v>
      </c>
      <c r="AA542" s="45">
        <v>0</v>
      </c>
      <c r="AB542" s="17">
        <f t="shared" si="348"/>
        <v>44185121.737999998</v>
      </c>
    </row>
    <row r="543" spans="1:28" s="10" customFormat="1" ht="93.75" customHeight="1" x14ac:dyDescent="0.25">
      <c r="A543" s="15">
        <f>IF(OR(C543=0,C543=""),"",COUNTA($C$464:C543))</f>
        <v>62</v>
      </c>
      <c r="B543" s="23" t="s">
        <v>141</v>
      </c>
      <c r="C543" s="43">
        <v>1967</v>
      </c>
      <c r="D543" s="37">
        <v>6590.98</v>
      </c>
      <c r="E543" s="37">
        <v>4374.1000000000004</v>
      </c>
      <c r="F543" s="14">
        <v>1569.6</v>
      </c>
      <c r="G543" s="13" t="s">
        <v>1110</v>
      </c>
      <c r="H543" s="13"/>
      <c r="I543" s="13"/>
      <c r="J543" s="13"/>
      <c r="K543" s="14">
        <f t="shared" si="337"/>
        <v>2675937.88</v>
      </c>
      <c r="L543" s="14">
        <f t="shared" si="338"/>
        <v>7955312.8599999994</v>
      </c>
      <c r="M543" s="14">
        <f t="shared" si="339"/>
        <v>3190034.32</v>
      </c>
      <c r="N543" s="14">
        <f t="shared" si="340"/>
        <v>5635287.8999999994</v>
      </c>
      <c r="O543" s="14">
        <f t="shared" si="341"/>
        <v>2524345.34</v>
      </c>
      <c r="P543" s="14"/>
      <c r="Q543" s="14"/>
      <c r="R543" s="14">
        <f t="shared" si="352"/>
        <v>1957521.0599999998</v>
      </c>
      <c r="S543" s="14"/>
      <c r="T543" s="14">
        <f t="shared" si="344"/>
        <v>672279.96</v>
      </c>
      <c r="U543" s="14">
        <f t="shared" si="345"/>
        <v>230684.3</v>
      </c>
      <c r="V543" s="14">
        <f t="shared" si="346"/>
        <v>526669.39344799984</v>
      </c>
      <c r="W543" s="14">
        <f t="shared" si="347"/>
        <v>25368073.013447996</v>
      </c>
      <c r="X543" s="18" t="s">
        <v>804</v>
      </c>
      <c r="Y543" s="45">
        <v>0</v>
      </c>
      <c r="Z543" s="45">
        <v>0</v>
      </c>
      <c r="AA543" s="45">
        <v>0</v>
      </c>
      <c r="AB543" s="17">
        <f t="shared" si="348"/>
        <v>25368073.013447996</v>
      </c>
    </row>
    <row r="544" spans="1:28" s="10" customFormat="1" ht="93.75" customHeight="1" x14ac:dyDescent="0.25">
      <c r="A544" s="15">
        <f>IF(OR(C544=0,C544=""),"",COUNTA($C$464:C544))</f>
        <v>63</v>
      </c>
      <c r="B544" s="23" t="s">
        <v>599</v>
      </c>
      <c r="C544" s="34">
        <v>1967</v>
      </c>
      <c r="D544" s="14">
        <v>4654.3999999999996</v>
      </c>
      <c r="E544" s="14">
        <v>3500.5</v>
      </c>
      <c r="F544" s="14">
        <v>0</v>
      </c>
      <c r="G544" s="13" t="s">
        <v>1110</v>
      </c>
      <c r="H544" s="13"/>
      <c r="I544" s="13"/>
      <c r="J544" s="13"/>
      <c r="K544" s="14">
        <f t="shared" si="337"/>
        <v>1889686.4</v>
      </c>
      <c r="L544" s="14">
        <f t="shared" si="338"/>
        <v>5617860.7999999998</v>
      </c>
      <c r="M544" s="14">
        <f t="shared" si="339"/>
        <v>2252729.5999999996</v>
      </c>
      <c r="N544" s="14">
        <f t="shared" si="340"/>
        <v>3979511.9999999995</v>
      </c>
      <c r="O544" s="14">
        <f t="shared" si="341"/>
        <v>1782635.2</v>
      </c>
      <c r="P544" s="14"/>
      <c r="Q544" s="14">
        <f t="shared" ref="Q544:Q548" si="353">2308*D544</f>
        <v>10742355.199999999</v>
      </c>
      <c r="R544" s="14">
        <f t="shared" si="352"/>
        <v>1382356.7999999998</v>
      </c>
      <c r="S544" s="14">
        <f t="shared" ref="S544:S548" si="354">2763*D544</f>
        <v>12860107.199999999</v>
      </c>
      <c r="T544" s="14">
        <f t="shared" si="344"/>
        <v>474748.8</v>
      </c>
      <c r="U544" s="14">
        <f t="shared" si="345"/>
        <v>162904</v>
      </c>
      <c r="V544" s="14">
        <f t="shared" si="346"/>
        <v>877014.62879999983</v>
      </c>
      <c r="W544" s="14">
        <f t="shared" si="347"/>
        <v>42021910.62879999</v>
      </c>
      <c r="X544" s="18" t="s">
        <v>804</v>
      </c>
      <c r="Y544" s="45">
        <v>0</v>
      </c>
      <c r="Z544" s="45">
        <v>0</v>
      </c>
      <c r="AA544" s="45">
        <v>0</v>
      </c>
      <c r="AB544" s="17">
        <f t="shared" si="348"/>
        <v>42021910.62879999</v>
      </c>
    </row>
    <row r="545" spans="1:28" s="10" customFormat="1" ht="93.75" customHeight="1" x14ac:dyDescent="0.25">
      <c r="A545" s="15">
        <f>IF(OR(C545=0,C545=""),"",COUNTA($C$464:C545))</f>
        <v>64</v>
      </c>
      <c r="B545" s="23" t="s">
        <v>600</v>
      </c>
      <c r="C545" s="34">
        <v>1967</v>
      </c>
      <c r="D545" s="14">
        <v>4445.8</v>
      </c>
      <c r="E545" s="14">
        <v>3433.9</v>
      </c>
      <c r="F545" s="14">
        <v>0</v>
      </c>
      <c r="G545" s="13" t="s">
        <v>1110</v>
      </c>
      <c r="H545" s="13"/>
      <c r="I545" s="13"/>
      <c r="J545" s="13"/>
      <c r="K545" s="14">
        <f t="shared" si="337"/>
        <v>1804994.8</v>
      </c>
      <c r="L545" s="14">
        <f t="shared" si="338"/>
        <v>5366080.6000000006</v>
      </c>
      <c r="M545" s="14">
        <f t="shared" si="339"/>
        <v>2151767.2000000002</v>
      </c>
      <c r="N545" s="14">
        <f t="shared" si="340"/>
        <v>3801159</v>
      </c>
      <c r="O545" s="14">
        <f t="shared" si="341"/>
        <v>1702741.4000000001</v>
      </c>
      <c r="P545" s="14"/>
      <c r="Q545" s="14">
        <f t="shared" si="353"/>
        <v>10260906.4</v>
      </c>
      <c r="R545" s="14">
        <f t="shared" si="352"/>
        <v>1320402.6000000001</v>
      </c>
      <c r="S545" s="14">
        <f t="shared" si="354"/>
        <v>12283745.4</v>
      </c>
      <c r="T545" s="14">
        <f t="shared" si="344"/>
        <v>453471.60000000003</v>
      </c>
      <c r="U545" s="14">
        <f t="shared" si="345"/>
        <v>155603</v>
      </c>
      <c r="V545" s="14">
        <f t="shared" si="346"/>
        <v>837708.75660000008</v>
      </c>
      <c r="W545" s="14">
        <f t="shared" si="347"/>
        <v>40138580.756600007</v>
      </c>
      <c r="X545" s="18" t="s">
        <v>804</v>
      </c>
      <c r="Y545" s="45">
        <v>0</v>
      </c>
      <c r="Z545" s="45">
        <v>0</v>
      </c>
      <c r="AA545" s="45">
        <v>0</v>
      </c>
      <c r="AB545" s="17">
        <f t="shared" si="348"/>
        <v>40138580.756600007</v>
      </c>
    </row>
    <row r="546" spans="1:28" s="10" customFormat="1" ht="93.75" customHeight="1" x14ac:dyDescent="0.25">
      <c r="A546" s="15">
        <f>IF(OR(C546=0,C546=""),"",COUNTA($C$464:C546))</f>
        <v>65</v>
      </c>
      <c r="B546" s="23" t="s">
        <v>601</v>
      </c>
      <c r="C546" s="34">
        <v>1967</v>
      </c>
      <c r="D546" s="59">
        <v>4631.7</v>
      </c>
      <c r="E546" s="59">
        <v>3567</v>
      </c>
      <c r="F546" s="14">
        <v>0</v>
      </c>
      <c r="G546" s="13" t="s">
        <v>1110</v>
      </c>
      <c r="H546" s="13"/>
      <c r="I546" s="13"/>
      <c r="J546" s="13"/>
      <c r="K546" s="14">
        <f t="shared" si="337"/>
        <v>1880470.2</v>
      </c>
      <c r="L546" s="14">
        <f t="shared" si="338"/>
        <v>5590461.8999999994</v>
      </c>
      <c r="M546" s="14">
        <f t="shared" si="339"/>
        <v>2241742.7999999998</v>
      </c>
      <c r="N546" s="14">
        <f t="shared" si="340"/>
        <v>3960103.5</v>
      </c>
      <c r="O546" s="14">
        <f t="shared" si="341"/>
        <v>1773941.0999999999</v>
      </c>
      <c r="P546" s="14"/>
      <c r="Q546" s="14">
        <f t="shared" si="353"/>
        <v>10689963.6</v>
      </c>
      <c r="R546" s="14">
        <f t="shared" si="352"/>
        <v>1375614.9</v>
      </c>
      <c r="S546" s="14">
        <f t="shared" si="354"/>
        <v>12797387.1</v>
      </c>
      <c r="T546" s="14">
        <f t="shared" si="344"/>
        <v>472433.39999999997</v>
      </c>
      <c r="U546" s="14">
        <f t="shared" si="345"/>
        <v>162109.5</v>
      </c>
      <c r="V546" s="14">
        <f t="shared" si="346"/>
        <v>872737.33589999983</v>
      </c>
      <c r="W546" s="14">
        <f t="shared" si="347"/>
        <v>41816965.335899994</v>
      </c>
      <c r="X546" s="18" t="s">
        <v>804</v>
      </c>
      <c r="Y546" s="45">
        <v>0</v>
      </c>
      <c r="Z546" s="45">
        <v>0</v>
      </c>
      <c r="AA546" s="45">
        <v>0</v>
      </c>
      <c r="AB546" s="17">
        <f t="shared" si="348"/>
        <v>41816965.335899994</v>
      </c>
    </row>
    <row r="547" spans="1:28" s="10" customFormat="1" ht="93.75" customHeight="1" x14ac:dyDescent="0.25">
      <c r="A547" s="15">
        <f>IF(OR(C547=0,C547=""),"",COUNTA($C$464:C547))</f>
        <v>66</v>
      </c>
      <c r="B547" s="23" t="s">
        <v>602</v>
      </c>
      <c r="C547" s="34">
        <v>1967</v>
      </c>
      <c r="D547" s="59">
        <v>4716.8</v>
      </c>
      <c r="E547" s="59">
        <v>3523.5</v>
      </c>
      <c r="F547" s="14">
        <v>0</v>
      </c>
      <c r="G547" s="13" t="s">
        <v>1110</v>
      </c>
      <c r="H547" s="13"/>
      <c r="I547" s="13"/>
      <c r="J547" s="13"/>
      <c r="K547" s="14">
        <f t="shared" si="337"/>
        <v>1915020.8</v>
      </c>
      <c r="L547" s="14">
        <f t="shared" si="338"/>
        <v>5693177.6000000006</v>
      </c>
      <c r="M547" s="14">
        <f t="shared" si="339"/>
        <v>2282931.2000000002</v>
      </c>
      <c r="N547" s="14">
        <f t="shared" si="340"/>
        <v>4032864</v>
      </c>
      <c r="O547" s="14">
        <f t="shared" si="341"/>
        <v>1806534.4000000001</v>
      </c>
      <c r="P547" s="14"/>
      <c r="Q547" s="14">
        <f t="shared" si="353"/>
        <v>10886374.4</v>
      </c>
      <c r="R547" s="14">
        <f t="shared" si="352"/>
        <v>1400889.6</v>
      </c>
      <c r="S547" s="14">
        <f t="shared" si="354"/>
        <v>13032518.4</v>
      </c>
      <c r="T547" s="14">
        <f t="shared" si="344"/>
        <v>481113.60000000003</v>
      </c>
      <c r="U547" s="14">
        <f t="shared" si="345"/>
        <v>165088</v>
      </c>
      <c r="V547" s="14">
        <f t="shared" si="346"/>
        <v>888772.47360000014</v>
      </c>
      <c r="W547" s="14">
        <f t="shared" si="347"/>
        <v>42585284.473600008</v>
      </c>
      <c r="X547" s="18" t="s">
        <v>804</v>
      </c>
      <c r="Y547" s="45">
        <v>0</v>
      </c>
      <c r="Z547" s="45">
        <v>0</v>
      </c>
      <c r="AA547" s="45">
        <v>0</v>
      </c>
      <c r="AB547" s="17">
        <f t="shared" si="348"/>
        <v>42585284.473600008</v>
      </c>
    </row>
    <row r="548" spans="1:28" s="10" customFormat="1" ht="93.75" customHeight="1" x14ac:dyDescent="0.25">
      <c r="A548" s="15">
        <f>IF(OR(C548=0,C548=""),"",COUNTA($C$464:C548))</f>
        <v>67</v>
      </c>
      <c r="B548" s="23" t="s">
        <v>603</v>
      </c>
      <c r="C548" s="34">
        <v>1967</v>
      </c>
      <c r="D548" s="14">
        <v>6166.1</v>
      </c>
      <c r="E548" s="14">
        <v>4435.3999999999996</v>
      </c>
      <c r="F548" s="14">
        <v>0</v>
      </c>
      <c r="G548" s="13" t="s">
        <v>1110</v>
      </c>
      <c r="H548" s="13"/>
      <c r="I548" s="13"/>
      <c r="J548" s="13"/>
      <c r="K548" s="14">
        <f t="shared" si="337"/>
        <v>2503436.6</v>
      </c>
      <c r="L548" s="14">
        <f t="shared" si="338"/>
        <v>7442482.7000000002</v>
      </c>
      <c r="M548" s="14">
        <f t="shared" si="339"/>
        <v>2984392.4000000004</v>
      </c>
      <c r="N548" s="14">
        <f t="shared" si="340"/>
        <v>5272015.5</v>
      </c>
      <c r="O548" s="14">
        <f t="shared" si="341"/>
        <v>2361616.3000000003</v>
      </c>
      <c r="P548" s="14"/>
      <c r="Q548" s="14">
        <f t="shared" si="353"/>
        <v>14231358.800000001</v>
      </c>
      <c r="R548" s="14">
        <f t="shared" si="352"/>
        <v>1831331.7000000002</v>
      </c>
      <c r="S548" s="14">
        <f t="shared" si="354"/>
        <v>17036934.300000001</v>
      </c>
      <c r="T548" s="14">
        <f t="shared" si="344"/>
        <v>628942.20000000007</v>
      </c>
      <c r="U548" s="14">
        <f t="shared" si="345"/>
        <v>215813.5</v>
      </c>
      <c r="V548" s="14">
        <f t="shared" si="346"/>
        <v>1161859.7247000004</v>
      </c>
      <c r="W548" s="14">
        <f t="shared" si="347"/>
        <v>55670183.724700019</v>
      </c>
      <c r="X548" s="18" t="s">
        <v>804</v>
      </c>
      <c r="Y548" s="45">
        <v>0</v>
      </c>
      <c r="Z548" s="45">
        <v>0</v>
      </c>
      <c r="AA548" s="45">
        <v>0</v>
      </c>
      <c r="AB548" s="17">
        <f t="shared" si="348"/>
        <v>55670183.724700019</v>
      </c>
    </row>
    <row r="549" spans="1:28" s="10" customFormat="1" ht="93.75" customHeight="1" x14ac:dyDescent="0.25">
      <c r="A549" s="15">
        <f>IF(OR(C549=0,C549=""),"",COUNTA($C$464:C549))</f>
        <v>68</v>
      </c>
      <c r="B549" s="23" t="s">
        <v>144</v>
      </c>
      <c r="C549" s="34">
        <v>1967</v>
      </c>
      <c r="D549" s="14">
        <v>4353.88</v>
      </c>
      <c r="E549" s="59">
        <v>2727.7</v>
      </c>
      <c r="F549" s="14">
        <v>1040.2</v>
      </c>
      <c r="G549" s="13" t="s">
        <v>1110</v>
      </c>
      <c r="H549" s="13"/>
      <c r="I549" s="13"/>
      <c r="J549" s="13"/>
      <c r="K549" s="14">
        <f t="shared" si="337"/>
        <v>1767675.28</v>
      </c>
      <c r="L549" s="14">
        <f t="shared" si="338"/>
        <v>5255133.16</v>
      </c>
      <c r="M549" s="14">
        <f t="shared" si="339"/>
        <v>2107277.92</v>
      </c>
      <c r="N549" s="14">
        <f t="shared" si="340"/>
        <v>3722567.4</v>
      </c>
      <c r="O549" s="14">
        <f t="shared" si="341"/>
        <v>1667536.04</v>
      </c>
      <c r="P549" s="14"/>
      <c r="Q549" s="14"/>
      <c r="R549" s="14">
        <f t="shared" si="352"/>
        <v>1293102.3600000001</v>
      </c>
      <c r="S549" s="14"/>
      <c r="T549" s="14">
        <f t="shared" si="344"/>
        <v>444095.76</v>
      </c>
      <c r="U549" s="14">
        <f t="shared" si="345"/>
        <v>152385.80000000002</v>
      </c>
      <c r="V549" s="14">
        <f t="shared" si="346"/>
        <v>347908.10148799996</v>
      </c>
      <c r="W549" s="14">
        <f t="shared" si="347"/>
        <v>16757681.821488</v>
      </c>
      <c r="X549" s="18" t="s">
        <v>804</v>
      </c>
      <c r="Y549" s="45">
        <v>0</v>
      </c>
      <c r="Z549" s="45">
        <v>0</v>
      </c>
      <c r="AA549" s="45">
        <v>0</v>
      </c>
      <c r="AB549" s="17">
        <f t="shared" si="348"/>
        <v>16757681.821488</v>
      </c>
    </row>
    <row r="550" spans="1:28" s="10" customFormat="1" ht="93.75" customHeight="1" x14ac:dyDescent="0.25">
      <c r="A550" s="15">
        <f>IF(OR(C550=0,C550=""),"",COUNTA($C$464:C550))</f>
        <v>69</v>
      </c>
      <c r="B550" s="23" t="s">
        <v>152</v>
      </c>
      <c r="C550" s="34">
        <v>1967</v>
      </c>
      <c r="D550" s="14">
        <v>5108.3999999999996</v>
      </c>
      <c r="E550" s="59">
        <v>3203.7</v>
      </c>
      <c r="F550" s="14">
        <v>16.600000000000001</v>
      </c>
      <c r="G550" s="13" t="s">
        <v>1110</v>
      </c>
      <c r="H550" s="13"/>
      <c r="I550" s="13"/>
      <c r="J550" s="13"/>
      <c r="K550" s="14">
        <f t="shared" si="337"/>
        <v>2074010.4</v>
      </c>
      <c r="L550" s="14">
        <f t="shared" si="338"/>
        <v>6165838.7999999998</v>
      </c>
      <c r="M550" s="14">
        <f t="shared" si="339"/>
        <v>2472465.5999999996</v>
      </c>
      <c r="N550" s="14">
        <f t="shared" si="340"/>
        <v>4367682</v>
      </c>
      <c r="O550" s="14">
        <f t="shared" si="341"/>
        <v>1956517.2</v>
      </c>
      <c r="P550" s="14"/>
      <c r="Q550" s="14"/>
      <c r="R550" s="14">
        <f t="shared" si="352"/>
        <v>1517194.7999999998</v>
      </c>
      <c r="S550" s="14">
        <f t="shared" ref="S550:S554" si="355">2763*D550</f>
        <v>14114509.199999999</v>
      </c>
      <c r="T550" s="14">
        <f t="shared" si="344"/>
        <v>521056.8</v>
      </c>
      <c r="U550" s="14">
        <f t="shared" si="345"/>
        <v>178794</v>
      </c>
      <c r="V550" s="14">
        <f t="shared" si="346"/>
        <v>710250.48071999999</v>
      </c>
      <c r="W550" s="14">
        <f t="shared" si="347"/>
        <v>34078319.280720003</v>
      </c>
      <c r="X550" s="18" t="s">
        <v>804</v>
      </c>
      <c r="Y550" s="45">
        <v>0</v>
      </c>
      <c r="Z550" s="45">
        <v>0</v>
      </c>
      <c r="AA550" s="45">
        <v>0</v>
      </c>
      <c r="AB550" s="17">
        <f t="shared" si="348"/>
        <v>34078319.280720003</v>
      </c>
    </row>
    <row r="551" spans="1:28" s="10" customFormat="1" ht="93.75" customHeight="1" x14ac:dyDescent="0.25">
      <c r="A551" s="15">
        <f>IF(OR(C551=0,C551=""),"",COUNTA($C$464:C551))</f>
        <v>70</v>
      </c>
      <c r="B551" s="23" t="s">
        <v>149</v>
      </c>
      <c r="C551" s="34">
        <v>1967</v>
      </c>
      <c r="D551" s="14">
        <v>4327.1000000000004</v>
      </c>
      <c r="E551" s="14">
        <v>3322.3</v>
      </c>
      <c r="F551" s="14">
        <v>0</v>
      </c>
      <c r="G551" s="13" t="s">
        <v>1110</v>
      </c>
      <c r="H551" s="13"/>
      <c r="I551" s="13"/>
      <c r="J551" s="13"/>
      <c r="K551" s="14">
        <f t="shared" si="337"/>
        <v>1756802.6</v>
      </c>
      <c r="L551" s="14">
        <f t="shared" si="338"/>
        <v>5222809.7</v>
      </c>
      <c r="M551" s="14">
        <f t="shared" si="339"/>
        <v>2094316.4000000001</v>
      </c>
      <c r="N551" s="14">
        <f t="shared" si="340"/>
        <v>3699670.5000000005</v>
      </c>
      <c r="O551" s="14">
        <f t="shared" si="341"/>
        <v>1657279.3</v>
      </c>
      <c r="P551" s="14"/>
      <c r="Q551" s="14"/>
      <c r="R551" s="14">
        <f t="shared" si="352"/>
        <v>1285148.7000000002</v>
      </c>
      <c r="S551" s="14">
        <f t="shared" si="355"/>
        <v>11955777.300000001</v>
      </c>
      <c r="T551" s="14">
        <f t="shared" si="344"/>
        <v>441364.2</v>
      </c>
      <c r="U551" s="14">
        <f t="shared" si="345"/>
        <v>151448.5</v>
      </c>
      <c r="V551" s="14">
        <f t="shared" si="346"/>
        <v>601621.81018000003</v>
      </c>
      <c r="W551" s="14">
        <f t="shared" si="347"/>
        <v>28866239.010180004</v>
      </c>
      <c r="X551" s="18" t="s">
        <v>804</v>
      </c>
      <c r="Y551" s="45">
        <v>0</v>
      </c>
      <c r="Z551" s="45">
        <v>0</v>
      </c>
      <c r="AA551" s="45">
        <v>0</v>
      </c>
      <c r="AB551" s="17">
        <f t="shared" si="348"/>
        <v>28866239.010180004</v>
      </c>
    </row>
    <row r="552" spans="1:28" s="10" customFormat="1" ht="93.75" customHeight="1" x14ac:dyDescent="0.25">
      <c r="A552" s="15">
        <f>IF(OR(C552=0,C552=""),"",COUNTA($C$464:C552))</f>
        <v>71</v>
      </c>
      <c r="B552" s="23" t="s">
        <v>634</v>
      </c>
      <c r="C552" s="34">
        <v>1968</v>
      </c>
      <c r="D552" s="14">
        <v>5764.4</v>
      </c>
      <c r="E552" s="14">
        <v>4403.2</v>
      </c>
      <c r="F552" s="14">
        <v>0</v>
      </c>
      <c r="G552" s="13" t="s">
        <v>1110</v>
      </c>
      <c r="H552" s="13"/>
      <c r="I552" s="13"/>
      <c r="J552" s="13"/>
      <c r="K552" s="14">
        <f t="shared" si="337"/>
        <v>2340346.4</v>
      </c>
      <c r="L552" s="14">
        <f t="shared" si="338"/>
        <v>6957630.7999999998</v>
      </c>
      <c r="M552" s="14">
        <f t="shared" si="339"/>
        <v>2789969.5999999996</v>
      </c>
      <c r="N552" s="14">
        <f t="shared" si="340"/>
        <v>4928562</v>
      </c>
      <c r="O552" s="14">
        <f t="shared" si="341"/>
        <v>2207765.1999999997</v>
      </c>
      <c r="P552" s="14"/>
      <c r="Q552" s="14">
        <f t="shared" ref="Q552:Q554" si="356">2308*D552</f>
        <v>13304235.199999999</v>
      </c>
      <c r="R552" s="14">
        <f t="shared" si="352"/>
        <v>1712026.7999999998</v>
      </c>
      <c r="S552" s="14">
        <f t="shared" si="355"/>
        <v>15927037.199999999</v>
      </c>
      <c r="T552" s="14">
        <f t="shared" si="344"/>
        <v>587968.79999999993</v>
      </c>
      <c r="U552" s="14">
        <f t="shared" si="345"/>
        <v>201754</v>
      </c>
      <c r="V552" s="14">
        <f t="shared" si="346"/>
        <v>1086168.5987999996</v>
      </c>
      <c r="W552" s="14">
        <f t="shared" si="347"/>
        <v>52043464.598799981</v>
      </c>
      <c r="X552" s="18" t="s">
        <v>804</v>
      </c>
      <c r="Y552" s="45">
        <v>0</v>
      </c>
      <c r="Z552" s="45">
        <v>0</v>
      </c>
      <c r="AA552" s="45">
        <v>0</v>
      </c>
      <c r="AB552" s="17">
        <f t="shared" si="348"/>
        <v>52043464.598799981</v>
      </c>
    </row>
    <row r="553" spans="1:28" s="10" customFormat="1" ht="93.75" customHeight="1" x14ac:dyDescent="0.25">
      <c r="A553" s="15">
        <f>IF(OR(C553=0,C553=""),"",COUNTA($C$464:C553))</f>
        <v>72</v>
      </c>
      <c r="B553" s="23" t="s">
        <v>635</v>
      </c>
      <c r="C553" s="34">
        <v>1968</v>
      </c>
      <c r="D553" s="14">
        <v>5820</v>
      </c>
      <c r="E553" s="14">
        <v>4430.8</v>
      </c>
      <c r="F553" s="14">
        <v>0</v>
      </c>
      <c r="G553" s="13" t="s">
        <v>1110</v>
      </c>
      <c r="H553" s="13"/>
      <c r="I553" s="13"/>
      <c r="J553" s="13"/>
      <c r="K553" s="14">
        <f t="shared" si="337"/>
        <v>2362920</v>
      </c>
      <c r="L553" s="14">
        <f t="shared" si="338"/>
        <v>7024740</v>
      </c>
      <c r="M553" s="14">
        <f t="shared" si="339"/>
        <v>2816880</v>
      </c>
      <c r="N553" s="14">
        <f t="shared" si="340"/>
        <v>4976100</v>
      </c>
      <c r="O553" s="14">
        <f t="shared" si="341"/>
        <v>2229060</v>
      </c>
      <c r="P553" s="14"/>
      <c r="Q553" s="14">
        <f t="shared" si="356"/>
        <v>13432560</v>
      </c>
      <c r="R553" s="14">
        <f t="shared" si="352"/>
        <v>1728540</v>
      </c>
      <c r="S553" s="14">
        <f t="shared" si="355"/>
        <v>16080660</v>
      </c>
      <c r="T553" s="14">
        <f t="shared" si="344"/>
        <v>593640</v>
      </c>
      <c r="U553" s="14">
        <f t="shared" si="345"/>
        <v>203700</v>
      </c>
      <c r="V553" s="14">
        <f t="shared" si="346"/>
        <v>1096645.1399999999</v>
      </c>
      <c r="W553" s="14">
        <f t="shared" si="347"/>
        <v>52545445.140000001</v>
      </c>
      <c r="X553" s="18" t="s">
        <v>804</v>
      </c>
      <c r="Y553" s="45">
        <v>0</v>
      </c>
      <c r="Z553" s="45">
        <v>0</v>
      </c>
      <c r="AA553" s="45">
        <v>0</v>
      </c>
      <c r="AB553" s="17">
        <f t="shared" si="348"/>
        <v>52545445.140000001</v>
      </c>
    </row>
    <row r="554" spans="1:28" s="10" customFormat="1" ht="93.75" customHeight="1" x14ac:dyDescent="0.25">
      <c r="A554" s="15">
        <f>IF(OR(C554=0,C554=""),"",COUNTA($C$464:C554))</f>
        <v>73</v>
      </c>
      <c r="B554" s="23" t="s">
        <v>636</v>
      </c>
      <c r="C554" s="34">
        <v>1968</v>
      </c>
      <c r="D554" s="14">
        <v>5759.8</v>
      </c>
      <c r="E554" s="14">
        <v>4338.1000000000004</v>
      </c>
      <c r="F554" s="14">
        <v>57.2</v>
      </c>
      <c r="G554" s="13" t="s">
        <v>1110</v>
      </c>
      <c r="H554" s="13"/>
      <c r="I554" s="13"/>
      <c r="J554" s="13"/>
      <c r="K554" s="14">
        <f t="shared" si="337"/>
        <v>2338478.8000000003</v>
      </c>
      <c r="L554" s="14">
        <f t="shared" si="338"/>
        <v>6952078.6000000006</v>
      </c>
      <c r="M554" s="14">
        <f t="shared" si="339"/>
        <v>2787743.2</v>
      </c>
      <c r="N554" s="14">
        <f t="shared" si="340"/>
        <v>4924629</v>
      </c>
      <c r="O554" s="14">
        <f t="shared" si="341"/>
        <v>2206003.4</v>
      </c>
      <c r="P554" s="14"/>
      <c r="Q554" s="14">
        <f t="shared" si="356"/>
        <v>13293618.4</v>
      </c>
      <c r="R554" s="14">
        <f t="shared" si="352"/>
        <v>1710660.6</v>
      </c>
      <c r="S554" s="14">
        <f t="shared" si="355"/>
        <v>15914327.4</v>
      </c>
      <c r="T554" s="14">
        <f t="shared" si="344"/>
        <v>587499.6</v>
      </c>
      <c r="U554" s="14">
        <f t="shared" si="345"/>
        <v>201593</v>
      </c>
      <c r="V554" s="14">
        <f t="shared" si="346"/>
        <v>1085301.8345999999</v>
      </c>
      <c r="W554" s="14">
        <f t="shared" si="347"/>
        <v>52001933.834600002</v>
      </c>
      <c r="X554" s="18" t="s">
        <v>804</v>
      </c>
      <c r="Y554" s="45">
        <v>0</v>
      </c>
      <c r="Z554" s="45">
        <v>0</v>
      </c>
      <c r="AA554" s="45">
        <v>0</v>
      </c>
      <c r="AB554" s="17">
        <f t="shared" si="348"/>
        <v>52001933.834600002</v>
      </c>
    </row>
    <row r="555" spans="1:28" s="10" customFormat="1" ht="93.75" customHeight="1" x14ac:dyDescent="0.25">
      <c r="A555" s="15">
        <f>IF(OR(C555=0,C555=""),"",COUNTA($C$464:C555))</f>
        <v>74</v>
      </c>
      <c r="B555" s="23" t="s">
        <v>49</v>
      </c>
      <c r="C555" s="34">
        <v>1968</v>
      </c>
      <c r="D555" s="14">
        <v>2139.3000000000002</v>
      </c>
      <c r="E555" s="14">
        <v>1579</v>
      </c>
      <c r="F555" s="14">
        <v>0</v>
      </c>
      <c r="G555" s="13" t="s">
        <v>1110</v>
      </c>
      <c r="H555" s="13"/>
      <c r="I555" s="13"/>
      <c r="J555" s="13"/>
      <c r="K555" s="14">
        <f t="shared" si="337"/>
        <v>868555.8</v>
      </c>
      <c r="L555" s="14">
        <f t="shared" si="338"/>
        <v>2582135.1</v>
      </c>
      <c r="M555" s="14">
        <f t="shared" si="339"/>
        <v>1035421.2000000001</v>
      </c>
      <c r="N555" s="14">
        <f t="shared" si="340"/>
        <v>1829101.5000000002</v>
      </c>
      <c r="O555" s="14">
        <f t="shared" si="341"/>
        <v>819351.9</v>
      </c>
      <c r="P555" s="14"/>
      <c r="Q555" s="14"/>
      <c r="R555" s="14">
        <f t="shared" si="352"/>
        <v>635372.10000000009</v>
      </c>
      <c r="S555" s="14"/>
      <c r="T555" s="14">
        <f t="shared" si="344"/>
        <v>218208.6</v>
      </c>
      <c r="U555" s="14"/>
      <c r="V555" s="13"/>
      <c r="W555" s="14">
        <f t="shared" si="347"/>
        <v>7988146.2000000011</v>
      </c>
      <c r="X555" s="18" t="s">
        <v>804</v>
      </c>
      <c r="Y555" s="45">
        <v>0</v>
      </c>
      <c r="Z555" s="45">
        <v>0</v>
      </c>
      <c r="AA555" s="45">
        <v>0</v>
      </c>
      <c r="AB555" s="17">
        <f t="shared" si="348"/>
        <v>7988146.2000000011</v>
      </c>
    </row>
    <row r="556" spans="1:28" s="10" customFormat="1" ht="93.75" customHeight="1" x14ac:dyDescent="0.25">
      <c r="A556" s="15">
        <f>IF(OR(C556=0,C556=""),"",COUNTA($C$464:C556))</f>
        <v>75</v>
      </c>
      <c r="B556" s="23" t="s">
        <v>637</v>
      </c>
      <c r="C556" s="34">
        <v>1968</v>
      </c>
      <c r="D556" s="14">
        <v>4177.5</v>
      </c>
      <c r="E556" s="14">
        <v>2562.6</v>
      </c>
      <c r="F556" s="14">
        <v>643.1</v>
      </c>
      <c r="G556" s="13" t="s">
        <v>1110</v>
      </c>
      <c r="H556" s="13"/>
      <c r="I556" s="13"/>
      <c r="J556" s="13"/>
      <c r="K556" s="14">
        <f t="shared" si="337"/>
        <v>1696065</v>
      </c>
      <c r="L556" s="14">
        <f t="shared" si="338"/>
        <v>5042242.5</v>
      </c>
      <c r="M556" s="14">
        <f t="shared" si="339"/>
        <v>2021910</v>
      </c>
      <c r="N556" s="14">
        <f t="shared" si="340"/>
        <v>3571762.5</v>
      </c>
      <c r="O556" s="14">
        <f t="shared" si="341"/>
        <v>1599982.5</v>
      </c>
      <c r="P556" s="14"/>
      <c r="Q556" s="14">
        <f t="shared" ref="Q556:Q561" si="357">2308*D556</f>
        <v>9641670</v>
      </c>
      <c r="R556" s="14">
        <f t="shared" si="352"/>
        <v>1240717.5</v>
      </c>
      <c r="S556" s="14">
        <f t="shared" ref="S556:S561" si="358">2763*D556</f>
        <v>11542432.5</v>
      </c>
      <c r="T556" s="14">
        <f t="shared" si="344"/>
        <v>426105</v>
      </c>
      <c r="U556" s="14">
        <f t="shared" ref="U556:U564" si="359">35*D556</f>
        <v>146212.5</v>
      </c>
      <c r="V556" s="14">
        <f t="shared" ref="V556:V564" si="360">(K556+L556+M556+N556+O556+P556+Q556+R556+S556+T556)*0.0214</f>
        <v>787153.79249999998</v>
      </c>
      <c r="W556" s="14">
        <f t="shared" si="347"/>
        <v>37716253.792499997</v>
      </c>
      <c r="X556" s="18" t="s">
        <v>804</v>
      </c>
      <c r="Y556" s="45">
        <v>0</v>
      </c>
      <c r="Z556" s="45">
        <v>0</v>
      </c>
      <c r="AA556" s="45">
        <v>0</v>
      </c>
      <c r="AB556" s="17">
        <f t="shared" si="348"/>
        <v>37716253.792499997</v>
      </c>
    </row>
    <row r="557" spans="1:28" s="10" customFormat="1" ht="93.75" customHeight="1" x14ac:dyDescent="0.25">
      <c r="A557" s="15">
        <f>IF(OR(C557=0,C557=""),"",COUNTA($C$464:C557))</f>
        <v>76</v>
      </c>
      <c r="B557" s="23" t="s">
        <v>638</v>
      </c>
      <c r="C557" s="34">
        <v>1968</v>
      </c>
      <c r="D557" s="14">
        <v>4765.7</v>
      </c>
      <c r="E557" s="14">
        <v>3525.7</v>
      </c>
      <c r="F557" s="14">
        <v>0</v>
      </c>
      <c r="G557" s="13" t="s">
        <v>1110</v>
      </c>
      <c r="H557" s="13"/>
      <c r="I557" s="13"/>
      <c r="J557" s="13"/>
      <c r="K557" s="14">
        <f t="shared" si="337"/>
        <v>1934874.2</v>
      </c>
      <c r="L557" s="14">
        <f t="shared" si="338"/>
        <v>5752199.8999999994</v>
      </c>
      <c r="M557" s="14">
        <f t="shared" si="339"/>
        <v>2306598.7999999998</v>
      </c>
      <c r="N557" s="14">
        <f t="shared" si="340"/>
        <v>4074673.5</v>
      </c>
      <c r="O557" s="14">
        <f t="shared" si="341"/>
        <v>1825263.0999999999</v>
      </c>
      <c r="P557" s="14"/>
      <c r="Q557" s="14">
        <f t="shared" si="357"/>
        <v>10999235.6</v>
      </c>
      <c r="R557" s="14">
        <f t="shared" si="352"/>
        <v>1415412.9</v>
      </c>
      <c r="S557" s="14">
        <f t="shared" si="358"/>
        <v>13167629.1</v>
      </c>
      <c r="T557" s="14">
        <f t="shared" si="344"/>
        <v>486101.39999999997</v>
      </c>
      <c r="U557" s="14">
        <f t="shared" si="359"/>
        <v>166799.5</v>
      </c>
      <c r="V557" s="14">
        <f t="shared" si="360"/>
        <v>897986.55389999982</v>
      </c>
      <c r="W557" s="14">
        <f t="shared" si="347"/>
        <v>43026774.553899996</v>
      </c>
      <c r="X557" s="18" t="s">
        <v>804</v>
      </c>
      <c r="Y557" s="45">
        <v>0</v>
      </c>
      <c r="Z557" s="45">
        <v>0</v>
      </c>
      <c r="AA557" s="45">
        <v>0</v>
      </c>
      <c r="AB557" s="17">
        <f t="shared" si="348"/>
        <v>43026774.553899996</v>
      </c>
    </row>
    <row r="558" spans="1:28" s="10" customFormat="1" ht="93.75" customHeight="1" x14ac:dyDescent="0.25">
      <c r="A558" s="15">
        <f>IF(OR(C558=0,C558=""),"",COUNTA($C$464:C558))</f>
        <v>77</v>
      </c>
      <c r="B558" s="23" t="s">
        <v>639</v>
      </c>
      <c r="C558" s="34">
        <v>1968</v>
      </c>
      <c r="D558" s="14">
        <v>4092.4</v>
      </c>
      <c r="E558" s="14">
        <v>2827.2</v>
      </c>
      <c r="F558" s="14">
        <v>0</v>
      </c>
      <c r="G558" s="13" t="s">
        <v>1110</v>
      </c>
      <c r="H558" s="13"/>
      <c r="I558" s="13"/>
      <c r="J558" s="13"/>
      <c r="K558" s="14">
        <f t="shared" si="337"/>
        <v>1661514.4000000001</v>
      </c>
      <c r="L558" s="14">
        <f t="shared" si="338"/>
        <v>4939526.8</v>
      </c>
      <c r="M558" s="14">
        <f t="shared" si="339"/>
        <v>1980721.6</v>
      </c>
      <c r="N558" s="14">
        <f t="shared" si="340"/>
        <v>3499002</v>
      </c>
      <c r="O558" s="14">
        <f t="shared" si="341"/>
        <v>1567389.2</v>
      </c>
      <c r="P558" s="14"/>
      <c r="Q558" s="14">
        <f t="shared" si="357"/>
        <v>9445259.2000000011</v>
      </c>
      <c r="R558" s="14">
        <f t="shared" si="352"/>
        <v>1215442.8</v>
      </c>
      <c r="S558" s="14">
        <f t="shared" si="358"/>
        <v>11307301.200000001</v>
      </c>
      <c r="T558" s="14">
        <f t="shared" si="344"/>
        <v>417424.8</v>
      </c>
      <c r="U558" s="14">
        <f t="shared" si="359"/>
        <v>143234</v>
      </c>
      <c r="V558" s="14">
        <f t="shared" si="360"/>
        <v>771118.6547999999</v>
      </c>
      <c r="W558" s="14">
        <f t="shared" si="347"/>
        <v>36947934.654799998</v>
      </c>
      <c r="X558" s="18" t="s">
        <v>804</v>
      </c>
      <c r="Y558" s="45">
        <v>0</v>
      </c>
      <c r="Z558" s="45">
        <v>0</v>
      </c>
      <c r="AA558" s="45">
        <v>0</v>
      </c>
      <c r="AB558" s="17">
        <f t="shared" si="348"/>
        <v>36947934.654799998</v>
      </c>
    </row>
    <row r="559" spans="1:28" s="10" customFormat="1" ht="93.75" customHeight="1" x14ac:dyDescent="0.25">
      <c r="A559" s="15">
        <f>IF(OR(C559=0,C559=""),"",COUNTA($C$464:C559))</f>
        <v>78</v>
      </c>
      <c r="B559" s="23" t="s">
        <v>640</v>
      </c>
      <c r="C559" s="34">
        <v>1968</v>
      </c>
      <c r="D559" s="14">
        <v>4502.8</v>
      </c>
      <c r="E559" s="14">
        <v>3521</v>
      </c>
      <c r="F559" s="14">
        <v>0</v>
      </c>
      <c r="G559" s="13" t="s">
        <v>1110</v>
      </c>
      <c r="H559" s="13"/>
      <c r="I559" s="13"/>
      <c r="J559" s="13"/>
      <c r="K559" s="14">
        <f t="shared" si="337"/>
        <v>1828136.8</v>
      </c>
      <c r="L559" s="14">
        <f t="shared" si="338"/>
        <v>5434879.6000000006</v>
      </c>
      <c r="M559" s="14">
        <f t="shared" si="339"/>
        <v>2179355.2000000002</v>
      </c>
      <c r="N559" s="14">
        <f t="shared" si="340"/>
        <v>3849894</v>
      </c>
      <c r="O559" s="14">
        <f t="shared" si="341"/>
        <v>1724572.4000000001</v>
      </c>
      <c r="P559" s="14"/>
      <c r="Q559" s="14">
        <f t="shared" si="357"/>
        <v>10392462.4</v>
      </c>
      <c r="R559" s="14">
        <f t="shared" si="352"/>
        <v>1337331.6000000001</v>
      </c>
      <c r="S559" s="14">
        <f t="shared" si="358"/>
        <v>12441236.4</v>
      </c>
      <c r="T559" s="14">
        <f t="shared" si="344"/>
        <v>459285.60000000003</v>
      </c>
      <c r="U559" s="14">
        <f t="shared" si="359"/>
        <v>157598</v>
      </c>
      <c r="V559" s="14">
        <f t="shared" si="360"/>
        <v>848449.09560000012</v>
      </c>
      <c r="W559" s="14">
        <f t="shared" si="347"/>
        <v>40653201.095600009</v>
      </c>
      <c r="X559" s="18" t="s">
        <v>804</v>
      </c>
      <c r="Y559" s="45">
        <v>0</v>
      </c>
      <c r="Z559" s="45">
        <v>0</v>
      </c>
      <c r="AA559" s="45">
        <v>0</v>
      </c>
      <c r="AB559" s="17">
        <f t="shared" si="348"/>
        <v>40653201.095600009</v>
      </c>
    </row>
    <row r="560" spans="1:28" s="10" customFormat="1" ht="93.75" customHeight="1" x14ac:dyDescent="0.25">
      <c r="A560" s="15">
        <f>IF(OR(C560=0,C560=""),"",COUNTA($C$464:C560))</f>
        <v>79</v>
      </c>
      <c r="B560" s="23" t="s">
        <v>641</v>
      </c>
      <c r="C560" s="34">
        <v>1968</v>
      </c>
      <c r="D560" s="14">
        <v>3639.9</v>
      </c>
      <c r="E560" s="14">
        <v>2609.3000000000002</v>
      </c>
      <c r="F560" s="14">
        <v>1030.5999999999999</v>
      </c>
      <c r="G560" s="13" t="s">
        <v>1110</v>
      </c>
      <c r="H560" s="13"/>
      <c r="I560" s="13"/>
      <c r="J560" s="13"/>
      <c r="K560" s="14">
        <f t="shared" si="337"/>
        <v>1477799.4000000001</v>
      </c>
      <c r="L560" s="14">
        <f t="shared" si="338"/>
        <v>4393359.3</v>
      </c>
      <c r="M560" s="14">
        <f t="shared" si="339"/>
        <v>1761711.6</v>
      </c>
      <c r="N560" s="14">
        <f t="shared" si="340"/>
        <v>3112114.5</v>
      </c>
      <c r="O560" s="14">
        <f t="shared" si="341"/>
        <v>1394081.7</v>
      </c>
      <c r="P560" s="14"/>
      <c r="Q560" s="14">
        <f t="shared" si="357"/>
        <v>8400889.2000000011</v>
      </c>
      <c r="R560" s="19"/>
      <c r="S560" s="14">
        <f t="shared" si="358"/>
        <v>10057043.700000001</v>
      </c>
      <c r="T560" s="14">
        <f t="shared" si="344"/>
        <v>371269.8</v>
      </c>
      <c r="U560" s="14">
        <f t="shared" si="359"/>
        <v>127396.5</v>
      </c>
      <c r="V560" s="14">
        <f t="shared" si="360"/>
        <v>662720.96088000014</v>
      </c>
      <c r="W560" s="14">
        <f t="shared" si="347"/>
        <v>31758386.660880007</v>
      </c>
      <c r="X560" s="18" t="s">
        <v>804</v>
      </c>
      <c r="Y560" s="45">
        <v>0</v>
      </c>
      <c r="Z560" s="45">
        <v>0</v>
      </c>
      <c r="AA560" s="45">
        <v>0</v>
      </c>
      <c r="AB560" s="17">
        <f t="shared" si="348"/>
        <v>31758386.660880007</v>
      </c>
    </row>
    <row r="561" spans="1:28" s="10" customFormat="1" ht="93.75" customHeight="1" x14ac:dyDescent="0.25">
      <c r="A561" s="15">
        <f>IF(OR(C561=0,C561=""),"",COUNTA($C$464:C561))</f>
        <v>80</v>
      </c>
      <c r="B561" s="23" t="s">
        <v>642</v>
      </c>
      <c r="C561" s="34">
        <v>1968</v>
      </c>
      <c r="D561" s="14">
        <v>2407</v>
      </c>
      <c r="E561" s="14">
        <v>1293.5999999999999</v>
      </c>
      <c r="F561" s="14">
        <v>75.599999999999994</v>
      </c>
      <c r="G561" s="13" t="s">
        <v>1109</v>
      </c>
      <c r="H561" s="13"/>
      <c r="I561" s="13"/>
      <c r="J561" s="13"/>
      <c r="K561" s="14">
        <f t="shared" si="337"/>
        <v>977242</v>
      </c>
      <c r="L561" s="14">
        <f t="shared" si="338"/>
        <v>2905249</v>
      </c>
      <c r="M561" s="14">
        <f t="shared" si="339"/>
        <v>1164988</v>
      </c>
      <c r="N561" s="14">
        <f t="shared" si="340"/>
        <v>2057985</v>
      </c>
      <c r="O561" s="14">
        <f t="shared" si="341"/>
        <v>921881</v>
      </c>
      <c r="P561" s="14"/>
      <c r="Q561" s="14">
        <f t="shared" si="357"/>
        <v>5555356</v>
      </c>
      <c r="R561" s="14">
        <f t="shared" ref="R561:R563" si="361">297*D561</f>
        <v>714879</v>
      </c>
      <c r="S561" s="14">
        <f t="shared" si="358"/>
        <v>6650541</v>
      </c>
      <c r="T561" s="14">
        <f t="shared" si="344"/>
        <v>245514</v>
      </c>
      <c r="U561" s="14">
        <f t="shared" si="359"/>
        <v>84245</v>
      </c>
      <c r="V561" s="14">
        <f t="shared" si="360"/>
        <v>453543.78899999999</v>
      </c>
      <c r="W561" s="14">
        <f t="shared" si="347"/>
        <v>21731423.789000001</v>
      </c>
      <c r="X561" s="18" t="s">
        <v>804</v>
      </c>
      <c r="Y561" s="45">
        <v>0</v>
      </c>
      <c r="Z561" s="45">
        <v>0</v>
      </c>
      <c r="AA561" s="45">
        <v>0</v>
      </c>
      <c r="AB561" s="17">
        <f t="shared" si="348"/>
        <v>21731423.789000001</v>
      </c>
    </row>
    <row r="562" spans="1:28" s="10" customFormat="1" ht="93.75" customHeight="1" x14ac:dyDescent="0.25">
      <c r="A562" s="15">
        <f>IF(OR(C562=0,C562=""),"",COUNTA($C$464:C562))</f>
        <v>81</v>
      </c>
      <c r="B562" s="23" t="s">
        <v>133</v>
      </c>
      <c r="C562" s="34">
        <v>1968</v>
      </c>
      <c r="D562" s="14">
        <v>5134.3</v>
      </c>
      <c r="E562" s="14">
        <v>3165.8</v>
      </c>
      <c r="F562" s="14">
        <v>1968.5</v>
      </c>
      <c r="G562" s="13" t="s">
        <v>1110</v>
      </c>
      <c r="H562" s="13"/>
      <c r="I562" s="13"/>
      <c r="J562" s="13"/>
      <c r="K562" s="14">
        <f t="shared" si="337"/>
        <v>2084525.8</v>
      </c>
      <c r="L562" s="14">
        <f t="shared" si="338"/>
        <v>6197100.1000000006</v>
      </c>
      <c r="M562" s="14">
        <f t="shared" si="339"/>
        <v>2485001.2000000002</v>
      </c>
      <c r="N562" s="14">
        <f t="shared" si="340"/>
        <v>4389826.5</v>
      </c>
      <c r="O562" s="14">
        <f t="shared" si="341"/>
        <v>1966436.9000000001</v>
      </c>
      <c r="P562" s="14"/>
      <c r="Q562" s="14"/>
      <c r="R562" s="14">
        <f t="shared" si="361"/>
        <v>1524887.1</v>
      </c>
      <c r="S562" s="14"/>
      <c r="T562" s="14">
        <f t="shared" si="344"/>
        <v>523698.60000000003</v>
      </c>
      <c r="U562" s="14">
        <f t="shared" si="359"/>
        <v>179700.5</v>
      </c>
      <c r="V562" s="14">
        <f t="shared" si="360"/>
        <v>410269.59068000002</v>
      </c>
      <c r="W562" s="14">
        <f t="shared" si="347"/>
        <v>19761446.290680002</v>
      </c>
      <c r="X562" s="18" t="s">
        <v>804</v>
      </c>
      <c r="Y562" s="45">
        <v>0</v>
      </c>
      <c r="Z562" s="45">
        <v>0</v>
      </c>
      <c r="AA562" s="45">
        <v>0</v>
      </c>
      <c r="AB562" s="17">
        <f t="shared" si="348"/>
        <v>19761446.290680002</v>
      </c>
    </row>
    <row r="563" spans="1:28" s="10" customFormat="1" ht="93.75" customHeight="1" x14ac:dyDescent="0.25">
      <c r="A563" s="15">
        <f>IF(OR(C563=0,C563=""),"",COUNTA($C$464:C563))</f>
        <v>82</v>
      </c>
      <c r="B563" s="23" t="s">
        <v>143</v>
      </c>
      <c r="C563" s="34">
        <v>1968</v>
      </c>
      <c r="D563" s="14">
        <v>4353.88</v>
      </c>
      <c r="E563" s="14">
        <v>2717.8</v>
      </c>
      <c r="F563" s="14">
        <v>880.1</v>
      </c>
      <c r="G563" s="13" t="s">
        <v>1110</v>
      </c>
      <c r="H563" s="13"/>
      <c r="I563" s="13"/>
      <c r="J563" s="13"/>
      <c r="K563" s="14">
        <f t="shared" si="337"/>
        <v>1767675.28</v>
      </c>
      <c r="L563" s="14">
        <f t="shared" si="338"/>
        <v>5255133.16</v>
      </c>
      <c r="M563" s="14">
        <f t="shared" si="339"/>
        <v>2107277.92</v>
      </c>
      <c r="N563" s="14">
        <f t="shared" si="340"/>
        <v>3722567.4</v>
      </c>
      <c r="O563" s="14">
        <f t="shared" si="341"/>
        <v>1667536.04</v>
      </c>
      <c r="P563" s="14"/>
      <c r="Q563" s="14"/>
      <c r="R563" s="14">
        <f t="shared" si="361"/>
        <v>1293102.3600000001</v>
      </c>
      <c r="S563" s="14"/>
      <c r="T563" s="14">
        <f t="shared" si="344"/>
        <v>444095.76</v>
      </c>
      <c r="U563" s="14">
        <f t="shared" si="359"/>
        <v>152385.80000000002</v>
      </c>
      <c r="V563" s="14">
        <f t="shared" si="360"/>
        <v>347908.10148799996</v>
      </c>
      <c r="W563" s="14">
        <f t="shared" si="347"/>
        <v>16757681.821488</v>
      </c>
      <c r="X563" s="18" t="s">
        <v>804</v>
      </c>
      <c r="Y563" s="45">
        <v>0</v>
      </c>
      <c r="Z563" s="45">
        <v>0</v>
      </c>
      <c r="AA563" s="45">
        <v>0</v>
      </c>
      <c r="AB563" s="17">
        <f t="shared" si="348"/>
        <v>16757681.821488</v>
      </c>
    </row>
    <row r="564" spans="1:28" s="10" customFormat="1" ht="93.75" customHeight="1" x14ac:dyDescent="0.25">
      <c r="A564" s="15">
        <f>IF(OR(C564=0,C564=""),"",COUNTA($C$464:C564))</f>
        <v>83</v>
      </c>
      <c r="B564" s="23" t="s">
        <v>643</v>
      </c>
      <c r="C564" s="34">
        <v>1968</v>
      </c>
      <c r="D564" s="14">
        <v>3643.7</v>
      </c>
      <c r="E564" s="14">
        <v>2829.9</v>
      </c>
      <c r="F564" s="14">
        <v>527.6</v>
      </c>
      <c r="G564" s="13" t="s">
        <v>1110</v>
      </c>
      <c r="H564" s="13"/>
      <c r="I564" s="13"/>
      <c r="J564" s="13"/>
      <c r="K564" s="14">
        <f t="shared" si="337"/>
        <v>1479342.2</v>
      </c>
      <c r="L564" s="14">
        <f t="shared" si="338"/>
        <v>4397945.8999999994</v>
      </c>
      <c r="M564" s="14">
        <f t="shared" si="339"/>
        <v>1763550.7999999998</v>
      </c>
      <c r="N564" s="14">
        <f t="shared" si="340"/>
        <v>3115363.5</v>
      </c>
      <c r="O564" s="14">
        <f t="shared" si="341"/>
        <v>1395537.0999999999</v>
      </c>
      <c r="P564" s="14"/>
      <c r="Q564" s="14">
        <f>2308*D564</f>
        <v>8409659.5999999996</v>
      </c>
      <c r="R564" s="14"/>
      <c r="S564" s="14">
        <f t="shared" ref="S564:S565" si="362">2763*D564</f>
        <v>10067543.1</v>
      </c>
      <c r="T564" s="14">
        <f t="shared" si="344"/>
        <v>371657.39999999997</v>
      </c>
      <c r="U564" s="14">
        <f t="shared" si="359"/>
        <v>127529.5</v>
      </c>
      <c r="V564" s="14">
        <f t="shared" si="360"/>
        <v>663412.83143999986</v>
      </c>
      <c r="W564" s="14">
        <f t="shared" si="347"/>
        <v>31791541.931439996</v>
      </c>
      <c r="X564" s="18" t="s">
        <v>804</v>
      </c>
      <c r="Y564" s="45">
        <v>0</v>
      </c>
      <c r="Z564" s="45">
        <v>0</v>
      </c>
      <c r="AA564" s="45">
        <v>0</v>
      </c>
      <c r="AB564" s="17">
        <f t="shared" si="348"/>
        <v>31791541.931439996</v>
      </c>
    </row>
    <row r="565" spans="1:28" s="10" customFormat="1" ht="93.75" customHeight="1" x14ac:dyDescent="0.25">
      <c r="A565" s="15">
        <f>IF(OR(C565=0,C565=""),"",COUNTA($C$464:C565))</f>
        <v>84</v>
      </c>
      <c r="B565" s="23" t="s">
        <v>644</v>
      </c>
      <c r="C565" s="34">
        <v>1968</v>
      </c>
      <c r="D565" s="14">
        <v>2053.6</v>
      </c>
      <c r="E565" s="14">
        <v>1863.2</v>
      </c>
      <c r="F565" s="14">
        <v>0</v>
      </c>
      <c r="G565" s="13" t="s">
        <v>1110</v>
      </c>
      <c r="H565" s="13"/>
      <c r="I565" s="13"/>
      <c r="J565" s="13"/>
      <c r="K565" s="14"/>
      <c r="L565" s="14">
        <f t="shared" si="338"/>
        <v>2478695.1999999997</v>
      </c>
      <c r="M565" s="14">
        <f t="shared" si="339"/>
        <v>993942.39999999991</v>
      </c>
      <c r="N565" s="14"/>
      <c r="O565" s="14"/>
      <c r="P565" s="14"/>
      <c r="Q565" s="14"/>
      <c r="R565" s="14"/>
      <c r="S565" s="14">
        <f t="shared" si="362"/>
        <v>5674096.7999999998</v>
      </c>
      <c r="T565" s="14">
        <f t="shared" si="344"/>
        <v>209467.19999999998</v>
      </c>
      <c r="U565" s="14"/>
      <c r="V565" s="13"/>
      <c r="W565" s="14">
        <f t="shared" si="347"/>
        <v>9356201.5999999978</v>
      </c>
      <c r="X565" s="18" t="s">
        <v>804</v>
      </c>
      <c r="Y565" s="45">
        <v>0</v>
      </c>
      <c r="Z565" s="45">
        <v>0</v>
      </c>
      <c r="AA565" s="45">
        <v>0</v>
      </c>
      <c r="AB565" s="17">
        <f t="shared" si="348"/>
        <v>9356201.5999999978</v>
      </c>
    </row>
    <row r="566" spans="1:28" s="10" customFormat="1" ht="93.75" customHeight="1" x14ac:dyDescent="0.25">
      <c r="A566" s="15">
        <f>IF(OR(C566=0,C566=""),"",COUNTA($C$464:C566))</f>
        <v>85</v>
      </c>
      <c r="B566" s="23" t="s">
        <v>171</v>
      </c>
      <c r="C566" s="34">
        <v>1968</v>
      </c>
      <c r="D566" s="14">
        <v>4394.3</v>
      </c>
      <c r="E566" s="14">
        <v>3249.1</v>
      </c>
      <c r="F566" s="14">
        <v>107.1</v>
      </c>
      <c r="G566" s="13" t="s">
        <v>1110</v>
      </c>
      <c r="H566" s="13"/>
      <c r="I566" s="13"/>
      <c r="J566" s="13"/>
      <c r="K566" s="14">
        <f t="shared" ref="K566:K576" si="363">406*D566</f>
        <v>1784085.8</v>
      </c>
      <c r="L566" s="14">
        <f t="shared" si="338"/>
        <v>5303920.1000000006</v>
      </c>
      <c r="M566" s="14">
        <f t="shared" si="339"/>
        <v>2126841.2000000002</v>
      </c>
      <c r="N566" s="14">
        <f t="shared" ref="N566:N576" si="364">855*D566</f>
        <v>3757126.5</v>
      </c>
      <c r="O566" s="14">
        <f t="shared" ref="O566:O576" si="365">383*D566</f>
        <v>1683016.9000000001</v>
      </c>
      <c r="P566" s="14"/>
      <c r="Q566" s="14">
        <f t="shared" ref="Q566:Q571" si="366">2308*D566</f>
        <v>10142044.4</v>
      </c>
      <c r="R566" s="14"/>
      <c r="S566" s="14"/>
      <c r="T566" s="14">
        <f t="shared" si="344"/>
        <v>448218.60000000003</v>
      </c>
      <c r="U566" s="14">
        <f t="shared" ref="U566:U572" si="367">35*D566</f>
        <v>153800.5</v>
      </c>
      <c r="V566" s="14">
        <f t="shared" ref="V566:V572" si="368">(K566+L566+M566+N566+O566+P566+Q566+R566+S566+T566)*0.0214</f>
        <v>540248.4249000001</v>
      </c>
      <c r="W566" s="14">
        <f t="shared" si="347"/>
        <v>25939302.424900003</v>
      </c>
      <c r="X566" s="18" t="s">
        <v>804</v>
      </c>
      <c r="Y566" s="45">
        <v>0</v>
      </c>
      <c r="Z566" s="45">
        <v>0</v>
      </c>
      <c r="AA566" s="45">
        <v>0</v>
      </c>
      <c r="AB566" s="17">
        <f t="shared" si="348"/>
        <v>25939302.424900003</v>
      </c>
    </row>
    <row r="567" spans="1:28" s="10" customFormat="1" ht="93.75" customHeight="1" x14ac:dyDescent="0.8">
      <c r="A567" s="15">
        <f>IF(OR(C567=0,C567=""),"",COUNTA($C$464:C567))</f>
        <v>86</v>
      </c>
      <c r="B567" s="30" t="s">
        <v>645</v>
      </c>
      <c r="C567" s="41">
        <v>1968</v>
      </c>
      <c r="D567" s="27">
        <v>3769.2</v>
      </c>
      <c r="E567" s="27">
        <v>2791.7</v>
      </c>
      <c r="F567" s="27">
        <v>0</v>
      </c>
      <c r="G567" s="13" t="s">
        <v>1110</v>
      </c>
      <c r="H567" s="13"/>
      <c r="I567" s="13"/>
      <c r="J567" s="13"/>
      <c r="K567" s="14">
        <f t="shared" si="363"/>
        <v>1530295.2</v>
      </c>
      <c r="L567" s="14">
        <f t="shared" si="338"/>
        <v>4549424.3999999994</v>
      </c>
      <c r="M567" s="14">
        <f t="shared" si="339"/>
        <v>1824292.7999999998</v>
      </c>
      <c r="N567" s="14">
        <f t="shared" si="364"/>
        <v>3222666</v>
      </c>
      <c r="O567" s="14">
        <f t="shared" si="365"/>
        <v>1443603.5999999999</v>
      </c>
      <c r="P567" s="14"/>
      <c r="Q567" s="14">
        <f t="shared" si="366"/>
        <v>8699313.5999999996</v>
      </c>
      <c r="R567" s="14">
        <f t="shared" ref="R567:R576" si="369">297*D567</f>
        <v>1119452.3999999999</v>
      </c>
      <c r="S567" s="14">
        <f t="shared" ref="S567:S571" si="370">2763*D567</f>
        <v>10414299.6</v>
      </c>
      <c r="T567" s="14">
        <f t="shared" si="344"/>
        <v>384458.39999999997</v>
      </c>
      <c r="U567" s="14">
        <f t="shared" si="367"/>
        <v>131922</v>
      </c>
      <c r="V567" s="14">
        <f t="shared" si="368"/>
        <v>710219.04839999985</v>
      </c>
      <c r="W567" s="14">
        <f t="shared" si="347"/>
        <v>34029947.048399992</v>
      </c>
      <c r="X567" s="18" t="s">
        <v>804</v>
      </c>
      <c r="Y567" s="45">
        <v>0</v>
      </c>
      <c r="Z567" s="45">
        <v>0</v>
      </c>
      <c r="AA567" s="45">
        <v>0</v>
      </c>
      <c r="AB567" s="17">
        <f t="shared" si="348"/>
        <v>34029947.048399992</v>
      </c>
    </row>
    <row r="568" spans="1:28" s="10" customFormat="1" ht="93.75" customHeight="1" x14ac:dyDescent="0.25">
      <c r="A568" s="15">
        <f>IF(OR(C568=0,C568=""),"",COUNTA($C$464:C568))</f>
        <v>87</v>
      </c>
      <c r="B568" s="23" t="s">
        <v>646</v>
      </c>
      <c r="C568" s="34">
        <v>1968</v>
      </c>
      <c r="D568" s="14">
        <v>4606.8999999999996</v>
      </c>
      <c r="E568" s="14">
        <v>3362.8</v>
      </c>
      <c r="F568" s="14">
        <v>63.9</v>
      </c>
      <c r="G568" s="13" t="s">
        <v>1110</v>
      </c>
      <c r="H568" s="13"/>
      <c r="I568" s="13"/>
      <c r="J568" s="13"/>
      <c r="K568" s="14">
        <f t="shared" si="363"/>
        <v>1870401.4</v>
      </c>
      <c r="L568" s="14">
        <f t="shared" si="338"/>
        <v>5560528.2999999998</v>
      </c>
      <c r="M568" s="14">
        <f t="shared" si="339"/>
        <v>2229739.5999999996</v>
      </c>
      <c r="N568" s="14">
        <f t="shared" si="364"/>
        <v>3938899.4999999995</v>
      </c>
      <c r="O568" s="14">
        <f t="shared" si="365"/>
        <v>1764442.7</v>
      </c>
      <c r="P568" s="14"/>
      <c r="Q568" s="14">
        <f t="shared" si="366"/>
        <v>10632725.199999999</v>
      </c>
      <c r="R568" s="14">
        <f t="shared" si="369"/>
        <v>1368249.2999999998</v>
      </c>
      <c r="S568" s="14">
        <f t="shared" si="370"/>
        <v>12728864.699999999</v>
      </c>
      <c r="T568" s="14">
        <f t="shared" si="344"/>
        <v>469903.8</v>
      </c>
      <c r="U568" s="14">
        <f t="shared" si="367"/>
        <v>161241.5</v>
      </c>
      <c r="V568" s="14">
        <f t="shared" si="368"/>
        <v>868064.34629999974</v>
      </c>
      <c r="W568" s="14">
        <f t="shared" si="347"/>
        <v>41593060.346299991</v>
      </c>
      <c r="X568" s="18" t="s">
        <v>804</v>
      </c>
      <c r="Y568" s="45">
        <v>0</v>
      </c>
      <c r="Z568" s="45">
        <v>0</v>
      </c>
      <c r="AA568" s="45">
        <v>0</v>
      </c>
      <c r="AB568" s="17">
        <f t="shared" si="348"/>
        <v>41593060.346299991</v>
      </c>
    </row>
    <row r="569" spans="1:28" s="10" customFormat="1" ht="93.75" customHeight="1" x14ac:dyDescent="0.25">
      <c r="A569" s="15">
        <f>IF(OR(C569=0,C569=""),"",COUNTA($C$464:C569))</f>
        <v>88</v>
      </c>
      <c r="B569" s="23" t="s">
        <v>647</v>
      </c>
      <c r="C569" s="34">
        <v>1968</v>
      </c>
      <c r="D569" s="14">
        <v>4256</v>
      </c>
      <c r="E569" s="14">
        <v>2717.3</v>
      </c>
      <c r="F569" s="14">
        <v>0</v>
      </c>
      <c r="G569" s="13" t="s">
        <v>1110</v>
      </c>
      <c r="H569" s="13"/>
      <c r="I569" s="13"/>
      <c r="J569" s="13"/>
      <c r="K569" s="14">
        <f t="shared" si="363"/>
        <v>1727936</v>
      </c>
      <c r="L569" s="14">
        <f t="shared" si="338"/>
        <v>5136992</v>
      </c>
      <c r="M569" s="14">
        <f t="shared" si="339"/>
        <v>2059904</v>
      </c>
      <c r="N569" s="14">
        <f t="shared" si="364"/>
        <v>3638880</v>
      </c>
      <c r="O569" s="14">
        <f t="shared" si="365"/>
        <v>1630048</v>
      </c>
      <c r="P569" s="14"/>
      <c r="Q569" s="14">
        <f t="shared" si="366"/>
        <v>9822848</v>
      </c>
      <c r="R569" s="14">
        <f t="shared" si="369"/>
        <v>1264032</v>
      </c>
      <c r="S569" s="14">
        <f t="shared" si="370"/>
        <v>11759328</v>
      </c>
      <c r="T569" s="14">
        <f t="shared" si="344"/>
        <v>434112</v>
      </c>
      <c r="U569" s="14">
        <f t="shared" si="367"/>
        <v>148960</v>
      </c>
      <c r="V569" s="14">
        <f t="shared" si="368"/>
        <v>801945.31199999992</v>
      </c>
      <c r="W569" s="14">
        <f t="shared" si="347"/>
        <v>38424985.311999999</v>
      </c>
      <c r="X569" s="18" t="s">
        <v>804</v>
      </c>
      <c r="Y569" s="45">
        <v>0</v>
      </c>
      <c r="Z569" s="45">
        <v>0</v>
      </c>
      <c r="AA569" s="45">
        <v>0</v>
      </c>
      <c r="AB569" s="17">
        <f t="shared" si="348"/>
        <v>38424985.311999999</v>
      </c>
    </row>
    <row r="570" spans="1:28" s="10" customFormat="1" ht="93.75" customHeight="1" x14ac:dyDescent="0.25">
      <c r="A570" s="15">
        <f>IF(OR(C570=0,C570=""),"",COUNTA($C$464:C570))</f>
        <v>89</v>
      </c>
      <c r="B570" s="23" t="s">
        <v>648</v>
      </c>
      <c r="C570" s="34">
        <v>1968</v>
      </c>
      <c r="D570" s="14">
        <v>2267.5</v>
      </c>
      <c r="E570" s="14">
        <v>1929.7</v>
      </c>
      <c r="F570" s="14">
        <v>0</v>
      </c>
      <c r="G570" s="13" t="s">
        <v>1110</v>
      </c>
      <c r="H570" s="13"/>
      <c r="I570" s="13"/>
      <c r="J570" s="13"/>
      <c r="K570" s="14">
        <f t="shared" si="363"/>
        <v>920605</v>
      </c>
      <c r="L570" s="14">
        <f t="shared" si="338"/>
        <v>2736872.5</v>
      </c>
      <c r="M570" s="14">
        <f t="shared" si="339"/>
        <v>1097470</v>
      </c>
      <c r="N570" s="14">
        <f t="shared" si="364"/>
        <v>1938712.5</v>
      </c>
      <c r="O570" s="14">
        <f t="shared" si="365"/>
        <v>868452.5</v>
      </c>
      <c r="P570" s="14"/>
      <c r="Q570" s="14">
        <f t="shared" si="366"/>
        <v>5233390</v>
      </c>
      <c r="R570" s="14">
        <f t="shared" si="369"/>
        <v>673447.5</v>
      </c>
      <c r="S570" s="14">
        <f t="shared" si="370"/>
        <v>6265102.5</v>
      </c>
      <c r="T570" s="14">
        <f t="shared" si="344"/>
        <v>231285</v>
      </c>
      <c r="U570" s="14">
        <f t="shared" si="367"/>
        <v>79362.5</v>
      </c>
      <c r="V570" s="14">
        <f t="shared" si="368"/>
        <v>427258.22249999997</v>
      </c>
      <c r="W570" s="14">
        <f t="shared" si="347"/>
        <v>20471958.2225</v>
      </c>
      <c r="X570" s="18" t="s">
        <v>804</v>
      </c>
      <c r="Y570" s="45">
        <v>0</v>
      </c>
      <c r="Z570" s="45">
        <v>0</v>
      </c>
      <c r="AA570" s="45">
        <v>0</v>
      </c>
      <c r="AB570" s="17">
        <f t="shared" si="348"/>
        <v>20471958.2225</v>
      </c>
    </row>
    <row r="571" spans="1:28" s="10" customFormat="1" ht="93.75" customHeight="1" x14ac:dyDescent="0.25">
      <c r="A571" s="15">
        <f>IF(OR(C571=0,C571=""),"",COUNTA($C$464:C571))</f>
        <v>90</v>
      </c>
      <c r="B571" s="23" t="s">
        <v>649</v>
      </c>
      <c r="C571" s="34">
        <v>1968</v>
      </c>
      <c r="D571" s="14">
        <v>3771.2</v>
      </c>
      <c r="E571" s="14">
        <v>2734</v>
      </c>
      <c r="F571" s="14">
        <v>0</v>
      </c>
      <c r="G571" s="13" t="s">
        <v>1110</v>
      </c>
      <c r="H571" s="13"/>
      <c r="I571" s="13"/>
      <c r="J571" s="13"/>
      <c r="K571" s="14">
        <f t="shared" si="363"/>
        <v>1531107.2</v>
      </c>
      <c r="L571" s="14">
        <f t="shared" si="338"/>
        <v>4551838.3999999994</v>
      </c>
      <c r="M571" s="14">
        <f t="shared" si="339"/>
        <v>1825260.7999999998</v>
      </c>
      <c r="N571" s="14">
        <f t="shared" si="364"/>
        <v>3224376</v>
      </c>
      <c r="O571" s="14">
        <f t="shared" si="365"/>
        <v>1444369.5999999999</v>
      </c>
      <c r="P571" s="14"/>
      <c r="Q571" s="14">
        <f t="shared" si="366"/>
        <v>8703929.5999999996</v>
      </c>
      <c r="R571" s="14">
        <f t="shared" si="369"/>
        <v>1120046.3999999999</v>
      </c>
      <c r="S571" s="14">
        <f t="shared" si="370"/>
        <v>10419825.6</v>
      </c>
      <c r="T571" s="14">
        <f t="shared" si="344"/>
        <v>384662.39999999997</v>
      </c>
      <c r="U571" s="14">
        <f t="shared" si="367"/>
        <v>131992</v>
      </c>
      <c r="V571" s="14">
        <f t="shared" si="368"/>
        <v>710595.90239999979</v>
      </c>
      <c r="W571" s="14">
        <f t="shared" si="347"/>
        <v>34048003.902399994</v>
      </c>
      <c r="X571" s="18" t="s">
        <v>804</v>
      </c>
      <c r="Y571" s="45">
        <v>0</v>
      </c>
      <c r="Z571" s="45">
        <v>0</v>
      </c>
      <c r="AA571" s="45">
        <v>0</v>
      </c>
      <c r="AB571" s="17">
        <f t="shared" si="348"/>
        <v>34048003.902399994</v>
      </c>
    </row>
    <row r="572" spans="1:28" s="10" customFormat="1" ht="93.75" customHeight="1" x14ac:dyDescent="0.25">
      <c r="A572" s="15">
        <f>IF(OR(C572=0,C572=""),"",COUNTA($C$464:C572))</f>
        <v>91</v>
      </c>
      <c r="B572" s="23" t="s">
        <v>131</v>
      </c>
      <c r="C572" s="34">
        <v>1968</v>
      </c>
      <c r="D572" s="14">
        <v>3322.6</v>
      </c>
      <c r="E572" s="14">
        <v>2702</v>
      </c>
      <c r="F572" s="14">
        <v>620.6</v>
      </c>
      <c r="G572" s="13" t="s">
        <v>1110</v>
      </c>
      <c r="H572" s="13"/>
      <c r="I572" s="13"/>
      <c r="J572" s="13"/>
      <c r="K572" s="14">
        <f t="shared" si="363"/>
        <v>1348975.5999999999</v>
      </c>
      <c r="L572" s="14">
        <f t="shared" si="338"/>
        <v>4010378.1999999997</v>
      </c>
      <c r="M572" s="14">
        <f t="shared" si="339"/>
        <v>1608138.4</v>
      </c>
      <c r="N572" s="14">
        <f t="shared" si="364"/>
        <v>2840823</v>
      </c>
      <c r="O572" s="14">
        <f t="shared" si="365"/>
        <v>1272555.8</v>
      </c>
      <c r="P572" s="14"/>
      <c r="Q572" s="14"/>
      <c r="R572" s="14">
        <f t="shared" si="369"/>
        <v>986812.2</v>
      </c>
      <c r="S572" s="14"/>
      <c r="T572" s="14">
        <f t="shared" si="344"/>
        <v>338905.2</v>
      </c>
      <c r="U572" s="14">
        <f t="shared" si="367"/>
        <v>116291</v>
      </c>
      <c r="V572" s="14">
        <f t="shared" si="368"/>
        <v>265500.99175999995</v>
      </c>
      <c r="W572" s="14">
        <f t="shared" si="347"/>
        <v>12788380.391759999</v>
      </c>
      <c r="X572" s="18" t="s">
        <v>804</v>
      </c>
      <c r="Y572" s="45">
        <v>0</v>
      </c>
      <c r="Z572" s="45">
        <v>0</v>
      </c>
      <c r="AA572" s="45">
        <v>0</v>
      </c>
      <c r="AB572" s="17">
        <f t="shared" si="348"/>
        <v>12788380.391759999</v>
      </c>
    </row>
    <row r="573" spans="1:28" s="10" customFormat="1" ht="93.75" customHeight="1" x14ac:dyDescent="0.25">
      <c r="A573" s="15">
        <f>IF(OR(C573=0,C573=""),"",COUNTA($C$464:C573))</f>
        <v>92</v>
      </c>
      <c r="B573" s="23" t="s">
        <v>38</v>
      </c>
      <c r="C573" s="34">
        <v>1969</v>
      </c>
      <c r="D573" s="14">
        <v>5937.59</v>
      </c>
      <c r="E573" s="14">
        <v>4419.59</v>
      </c>
      <c r="F573" s="14">
        <v>0</v>
      </c>
      <c r="G573" s="13" t="s">
        <v>1110</v>
      </c>
      <c r="H573" s="13"/>
      <c r="I573" s="13"/>
      <c r="J573" s="13"/>
      <c r="K573" s="14">
        <f t="shared" si="363"/>
        <v>2410661.54</v>
      </c>
      <c r="L573" s="14">
        <f t="shared" si="338"/>
        <v>7166671.1299999999</v>
      </c>
      <c r="M573" s="14">
        <f t="shared" si="339"/>
        <v>2873793.56</v>
      </c>
      <c r="N573" s="14">
        <f t="shared" si="364"/>
        <v>5076639.45</v>
      </c>
      <c r="O573" s="14">
        <f t="shared" si="365"/>
        <v>2274096.9700000002</v>
      </c>
      <c r="P573" s="14"/>
      <c r="Q573" s="14"/>
      <c r="R573" s="14">
        <f t="shared" si="369"/>
        <v>1763464.23</v>
      </c>
      <c r="S573" s="14"/>
      <c r="T573" s="14">
        <f t="shared" si="344"/>
        <v>605634.18000000005</v>
      </c>
      <c r="U573" s="19"/>
      <c r="V573" s="13"/>
      <c r="W573" s="14">
        <f t="shared" si="347"/>
        <v>22170961.059999999</v>
      </c>
      <c r="X573" s="18" t="s">
        <v>804</v>
      </c>
      <c r="Y573" s="45">
        <v>0</v>
      </c>
      <c r="Z573" s="45">
        <v>0</v>
      </c>
      <c r="AA573" s="45">
        <v>0</v>
      </c>
      <c r="AB573" s="17">
        <f t="shared" si="348"/>
        <v>22170961.059999999</v>
      </c>
    </row>
    <row r="574" spans="1:28" s="10" customFormat="1" ht="93.75" customHeight="1" x14ac:dyDescent="0.25">
      <c r="A574" s="15">
        <f>IF(OR(C574=0,C574=""),"",COUNTA($C$464:C574))</f>
        <v>93</v>
      </c>
      <c r="B574" s="23" t="s">
        <v>43</v>
      </c>
      <c r="C574" s="34">
        <v>1969</v>
      </c>
      <c r="D574" s="14">
        <v>5780</v>
      </c>
      <c r="E574" s="14">
        <v>4423.6000000000004</v>
      </c>
      <c r="F574" s="14">
        <v>0</v>
      </c>
      <c r="G574" s="13" t="s">
        <v>1110</v>
      </c>
      <c r="H574" s="13"/>
      <c r="I574" s="13"/>
      <c r="J574" s="13"/>
      <c r="K574" s="14">
        <f t="shared" si="363"/>
        <v>2346680</v>
      </c>
      <c r="L574" s="14">
        <f t="shared" si="338"/>
        <v>6976460</v>
      </c>
      <c r="M574" s="14">
        <f t="shared" si="339"/>
        <v>2797520</v>
      </c>
      <c r="N574" s="14">
        <f t="shared" si="364"/>
        <v>4941900</v>
      </c>
      <c r="O574" s="14">
        <f t="shared" si="365"/>
        <v>2213740</v>
      </c>
      <c r="P574" s="14"/>
      <c r="Q574" s="14"/>
      <c r="R574" s="14">
        <f t="shared" si="369"/>
        <v>1716660</v>
      </c>
      <c r="S574" s="14"/>
      <c r="T574" s="14">
        <f t="shared" si="344"/>
        <v>589560</v>
      </c>
      <c r="U574" s="14"/>
      <c r="V574" s="13"/>
      <c r="W574" s="14">
        <f t="shared" si="347"/>
        <v>21582520</v>
      </c>
      <c r="X574" s="18" t="s">
        <v>804</v>
      </c>
      <c r="Y574" s="45">
        <v>0</v>
      </c>
      <c r="Z574" s="45">
        <v>0</v>
      </c>
      <c r="AA574" s="45">
        <v>0</v>
      </c>
      <c r="AB574" s="17">
        <f t="shared" si="348"/>
        <v>21582520</v>
      </c>
    </row>
    <row r="575" spans="1:28" s="10" customFormat="1" ht="93.75" customHeight="1" x14ac:dyDescent="0.25">
      <c r="A575" s="15">
        <f>IF(OR(C575=0,C575=""),"",COUNTA($C$464:C575))</f>
        <v>94</v>
      </c>
      <c r="B575" s="23" t="s">
        <v>680</v>
      </c>
      <c r="C575" s="34">
        <v>1969</v>
      </c>
      <c r="D575" s="14">
        <v>5857.5</v>
      </c>
      <c r="E575" s="14">
        <v>4443.8999999999996</v>
      </c>
      <c r="F575" s="14">
        <v>0</v>
      </c>
      <c r="G575" s="13" t="s">
        <v>1110</v>
      </c>
      <c r="H575" s="13"/>
      <c r="I575" s="13"/>
      <c r="J575" s="13"/>
      <c r="K575" s="14">
        <f t="shared" si="363"/>
        <v>2378145</v>
      </c>
      <c r="L575" s="14">
        <f t="shared" si="338"/>
        <v>7070002.5</v>
      </c>
      <c r="M575" s="14">
        <f t="shared" si="339"/>
        <v>2835030</v>
      </c>
      <c r="N575" s="14">
        <f t="shared" si="364"/>
        <v>5008162.5</v>
      </c>
      <c r="O575" s="14">
        <f t="shared" si="365"/>
        <v>2243422.5</v>
      </c>
      <c r="P575" s="14"/>
      <c r="Q575" s="14"/>
      <c r="R575" s="14">
        <f t="shared" si="369"/>
        <v>1739677.5</v>
      </c>
      <c r="S575" s="14">
        <f t="shared" ref="S575:S576" si="371">2763*D575</f>
        <v>16184272.5</v>
      </c>
      <c r="T575" s="14">
        <f t="shared" si="344"/>
        <v>597465</v>
      </c>
      <c r="U575" s="14">
        <f t="shared" ref="U575:U576" si="372">35*D575</f>
        <v>205012.5</v>
      </c>
      <c r="V575" s="14">
        <f t="shared" ref="V575:V579" si="373">(K575+L575+M575+N575+O575+P575+Q575+R575+S575+T575)*0.0214</f>
        <v>814402.19849999994</v>
      </c>
      <c r="W575" s="14">
        <f t="shared" si="347"/>
        <v>39075592.1985</v>
      </c>
      <c r="X575" s="18" t="s">
        <v>804</v>
      </c>
      <c r="Y575" s="45">
        <v>0</v>
      </c>
      <c r="Z575" s="45">
        <v>0</v>
      </c>
      <c r="AA575" s="45">
        <v>0</v>
      </c>
      <c r="AB575" s="17">
        <f t="shared" si="348"/>
        <v>39075592.1985</v>
      </c>
    </row>
    <row r="576" spans="1:28" s="10" customFormat="1" ht="93.75" customHeight="1" x14ac:dyDescent="0.25">
      <c r="A576" s="15">
        <f>IF(OR(C576=0,C576=""),"",COUNTA($C$464:C576))</f>
        <v>95</v>
      </c>
      <c r="B576" s="23" t="s">
        <v>681</v>
      </c>
      <c r="C576" s="34">
        <v>1969</v>
      </c>
      <c r="D576" s="14">
        <v>3588.7</v>
      </c>
      <c r="E576" s="14">
        <v>2720.2</v>
      </c>
      <c r="F576" s="14">
        <v>0</v>
      </c>
      <c r="G576" s="13" t="s">
        <v>1110</v>
      </c>
      <c r="H576" s="13"/>
      <c r="I576" s="13"/>
      <c r="J576" s="13"/>
      <c r="K576" s="14">
        <f t="shared" si="363"/>
        <v>1457012.2</v>
      </c>
      <c r="L576" s="14">
        <f t="shared" si="338"/>
        <v>4331560.8999999994</v>
      </c>
      <c r="M576" s="14">
        <f t="shared" si="339"/>
        <v>1736930.7999999998</v>
      </c>
      <c r="N576" s="14">
        <f t="shared" si="364"/>
        <v>3068338.5</v>
      </c>
      <c r="O576" s="14">
        <f t="shared" si="365"/>
        <v>1374472.0999999999</v>
      </c>
      <c r="P576" s="14"/>
      <c r="Q576" s="14">
        <f>2308*D576</f>
        <v>8282719.5999999996</v>
      </c>
      <c r="R576" s="14">
        <f t="shared" si="369"/>
        <v>1065843.8999999999</v>
      </c>
      <c r="S576" s="14">
        <f t="shared" si="371"/>
        <v>9915578.0999999996</v>
      </c>
      <c r="T576" s="14">
        <f t="shared" si="344"/>
        <v>366047.39999999997</v>
      </c>
      <c r="U576" s="14">
        <f t="shared" si="372"/>
        <v>125604.5</v>
      </c>
      <c r="V576" s="14">
        <f t="shared" si="373"/>
        <v>676207.9748999998</v>
      </c>
      <c r="W576" s="14">
        <f t="shared" si="347"/>
        <v>32400315.974899992</v>
      </c>
      <c r="X576" s="18" t="s">
        <v>804</v>
      </c>
      <c r="Y576" s="45">
        <v>0</v>
      </c>
      <c r="Z576" s="45">
        <v>0</v>
      </c>
      <c r="AA576" s="45">
        <v>0</v>
      </c>
      <c r="AB576" s="17">
        <f t="shared" si="348"/>
        <v>32400315.974899992</v>
      </c>
    </row>
    <row r="577" spans="1:28" s="10" customFormat="1" ht="93.75" customHeight="1" x14ac:dyDescent="0.25">
      <c r="A577" s="15">
        <f>IF(OR(C577=0,C577=""),"",COUNTA($C$464:C577))</f>
        <v>96</v>
      </c>
      <c r="B577" s="23" t="s">
        <v>682</v>
      </c>
      <c r="C577" s="34">
        <v>1969</v>
      </c>
      <c r="D577" s="14">
        <v>4399.7</v>
      </c>
      <c r="E577" s="14">
        <v>3639</v>
      </c>
      <c r="F577" s="14">
        <v>35.9</v>
      </c>
      <c r="G577" s="13" t="s">
        <v>1114</v>
      </c>
      <c r="H577" s="13"/>
      <c r="I577" s="13"/>
      <c r="J577" s="13"/>
      <c r="K577" s="14">
        <f>430*D577</f>
        <v>1891871</v>
      </c>
      <c r="L577" s="14">
        <f>886*D577</f>
        <v>3898134.1999999997</v>
      </c>
      <c r="M577" s="14">
        <f>426*D577</f>
        <v>1874272.2</v>
      </c>
      <c r="N577" s="14">
        <f>212*D577</f>
        <v>932736.39999999991</v>
      </c>
      <c r="O577" s="14">
        <f>300*D577</f>
        <v>1319910</v>
      </c>
      <c r="P577" s="14"/>
      <c r="Q577" s="14">
        <f>845*D577</f>
        <v>3717746.5</v>
      </c>
      <c r="R577" s="14">
        <f>100*D577</f>
        <v>439970</v>
      </c>
      <c r="S577" s="14">
        <f>1608*D577</f>
        <v>7074717.5999999996</v>
      </c>
      <c r="T577" s="14">
        <f>80*D577</f>
        <v>351976</v>
      </c>
      <c r="U577" s="14">
        <f>34*D577</f>
        <v>149589.79999999999</v>
      </c>
      <c r="V577" s="14">
        <f t="shared" si="373"/>
        <v>460128.54545999994</v>
      </c>
      <c r="W577" s="14">
        <f t="shared" si="347"/>
        <v>22111052.24546</v>
      </c>
      <c r="X577" s="18" t="s">
        <v>804</v>
      </c>
      <c r="Y577" s="45">
        <v>0</v>
      </c>
      <c r="Z577" s="45">
        <v>0</v>
      </c>
      <c r="AA577" s="45">
        <v>0</v>
      </c>
      <c r="AB577" s="17">
        <f t="shared" si="348"/>
        <v>22111052.24546</v>
      </c>
    </row>
    <row r="578" spans="1:28" s="10" customFormat="1" ht="93.75" customHeight="1" x14ac:dyDescent="0.25">
      <c r="A578" s="15">
        <f>IF(OR(C578=0,C578=""),"",COUNTA($C$464:C578))</f>
        <v>97</v>
      </c>
      <c r="B578" s="23" t="s">
        <v>156</v>
      </c>
      <c r="C578" s="34">
        <v>1969</v>
      </c>
      <c r="D578" s="14">
        <v>6104.5</v>
      </c>
      <c r="E578" s="14">
        <v>4315</v>
      </c>
      <c r="F578" s="14">
        <v>341.3</v>
      </c>
      <c r="G578" s="13" t="s">
        <v>1110</v>
      </c>
      <c r="H578" s="13"/>
      <c r="I578" s="13"/>
      <c r="J578" s="13"/>
      <c r="K578" s="14">
        <f t="shared" ref="K578:K584" si="374">406*D578</f>
        <v>2478427</v>
      </c>
      <c r="L578" s="14"/>
      <c r="M578" s="14">
        <f t="shared" ref="M578:M590" si="375">484*D578</f>
        <v>2954578</v>
      </c>
      <c r="N578" s="14"/>
      <c r="O578" s="14">
        <f t="shared" ref="O578:O584" si="376">383*D578</f>
        <v>2338023.5</v>
      </c>
      <c r="P578" s="14"/>
      <c r="Q578" s="14"/>
      <c r="R578" s="14">
        <f t="shared" ref="R578:R584" si="377">297*D578</f>
        <v>1813036.5</v>
      </c>
      <c r="S578" s="14">
        <f t="shared" ref="S578:S579" si="378">2763*D578</f>
        <v>16866733.5</v>
      </c>
      <c r="T578" s="14">
        <f t="shared" ref="T578:T584" si="379">102*D578</f>
        <v>622659</v>
      </c>
      <c r="U578" s="14">
        <f t="shared" ref="U578:U579" si="380">35*D578</f>
        <v>213657.5</v>
      </c>
      <c r="V578" s="14">
        <f t="shared" si="373"/>
        <v>579371.99049999996</v>
      </c>
      <c r="W578" s="14">
        <f t="shared" si="347"/>
        <v>27866486.990499999</v>
      </c>
      <c r="X578" s="18" t="s">
        <v>804</v>
      </c>
      <c r="Y578" s="45">
        <v>0</v>
      </c>
      <c r="Z578" s="45">
        <v>0</v>
      </c>
      <c r="AA578" s="45">
        <v>0</v>
      </c>
      <c r="AB578" s="17">
        <f t="shared" si="348"/>
        <v>27866486.990499999</v>
      </c>
    </row>
    <row r="579" spans="1:28" s="10" customFormat="1" ht="93.75" customHeight="1" x14ac:dyDescent="0.25">
      <c r="A579" s="15">
        <f>IF(OR(C579=0,C579=""),"",COUNTA($C$464:C579))</f>
        <v>98</v>
      </c>
      <c r="B579" s="23" t="s">
        <v>683</v>
      </c>
      <c r="C579" s="34">
        <v>1969</v>
      </c>
      <c r="D579" s="14">
        <v>3569.6</v>
      </c>
      <c r="E579" s="14">
        <v>2694.5</v>
      </c>
      <c r="F579" s="14">
        <v>0</v>
      </c>
      <c r="G579" s="13" t="s">
        <v>1110</v>
      </c>
      <c r="H579" s="13"/>
      <c r="I579" s="13"/>
      <c r="J579" s="13"/>
      <c r="K579" s="14">
        <f t="shared" si="374"/>
        <v>1449257.5999999999</v>
      </c>
      <c r="L579" s="14">
        <f t="shared" ref="L579:L584" si="381">1207*D579</f>
        <v>4308507.2</v>
      </c>
      <c r="M579" s="14">
        <f t="shared" si="375"/>
        <v>1727686.4</v>
      </c>
      <c r="N579" s="14">
        <f t="shared" ref="N579:N584" si="382">855*D579</f>
        <v>3052008</v>
      </c>
      <c r="O579" s="14">
        <f t="shared" si="376"/>
        <v>1367156.8</v>
      </c>
      <c r="P579" s="14"/>
      <c r="Q579" s="14">
        <f>2308*D579</f>
        <v>8238636.7999999998</v>
      </c>
      <c r="R579" s="14">
        <f t="shared" si="377"/>
        <v>1060171.2</v>
      </c>
      <c r="S579" s="14">
        <f t="shared" si="378"/>
        <v>9862804.7999999989</v>
      </c>
      <c r="T579" s="14">
        <f t="shared" si="379"/>
        <v>364099.2</v>
      </c>
      <c r="U579" s="14">
        <f t="shared" si="380"/>
        <v>124936</v>
      </c>
      <c r="V579" s="14">
        <f t="shared" si="373"/>
        <v>672609.01919999986</v>
      </c>
      <c r="W579" s="14">
        <f t="shared" si="347"/>
        <v>32227873.019199997</v>
      </c>
      <c r="X579" s="18" t="s">
        <v>804</v>
      </c>
      <c r="Y579" s="45">
        <v>0</v>
      </c>
      <c r="Z579" s="45">
        <v>0</v>
      </c>
      <c r="AA579" s="45">
        <v>0</v>
      </c>
      <c r="AB579" s="17">
        <f t="shared" si="348"/>
        <v>32227873.019199997</v>
      </c>
    </row>
    <row r="580" spans="1:28" s="10" customFormat="1" ht="93.75" customHeight="1" x14ac:dyDescent="0.25">
      <c r="A580" s="15">
        <f>IF(OR(C580=0,C580=""),"",COUNTA($C$464:C580))</f>
        <v>99</v>
      </c>
      <c r="B580" s="23" t="s">
        <v>50</v>
      </c>
      <c r="C580" s="34">
        <v>1969</v>
      </c>
      <c r="D580" s="14">
        <v>4260.6000000000004</v>
      </c>
      <c r="E580" s="14">
        <v>3320</v>
      </c>
      <c r="F580" s="14">
        <v>0</v>
      </c>
      <c r="G580" s="13" t="s">
        <v>1110</v>
      </c>
      <c r="H580" s="13"/>
      <c r="I580" s="13"/>
      <c r="J580" s="13"/>
      <c r="K580" s="14">
        <f t="shared" si="374"/>
        <v>1729803.6</v>
      </c>
      <c r="L580" s="14">
        <f t="shared" si="381"/>
        <v>5142544.2</v>
      </c>
      <c r="M580" s="14">
        <f t="shared" si="375"/>
        <v>2062130.4000000001</v>
      </c>
      <c r="N580" s="14">
        <f t="shared" si="382"/>
        <v>3642813.0000000005</v>
      </c>
      <c r="O580" s="14">
        <f t="shared" si="376"/>
        <v>1631809.8</v>
      </c>
      <c r="P580" s="14"/>
      <c r="Q580" s="14"/>
      <c r="R580" s="14">
        <f t="shared" si="377"/>
        <v>1265398.2000000002</v>
      </c>
      <c r="S580" s="14"/>
      <c r="T580" s="14">
        <f t="shared" si="379"/>
        <v>434581.2</v>
      </c>
      <c r="U580" s="14"/>
      <c r="V580" s="13"/>
      <c r="W580" s="14">
        <f t="shared" si="347"/>
        <v>15909080.400000002</v>
      </c>
      <c r="X580" s="18" t="s">
        <v>804</v>
      </c>
      <c r="Y580" s="45">
        <v>0</v>
      </c>
      <c r="Z580" s="45">
        <v>0</v>
      </c>
      <c r="AA580" s="45">
        <v>0</v>
      </c>
      <c r="AB580" s="17">
        <f t="shared" si="348"/>
        <v>15909080.400000002</v>
      </c>
    </row>
    <row r="581" spans="1:28" s="10" customFormat="1" ht="93.75" customHeight="1" x14ac:dyDescent="0.25">
      <c r="A581" s="15">
        <f>IF(OR(C581=0,C581=""),"",COUNTA($C$464:C581))</f>
        <v>100</v>
      </c>
      <c r="B581" s="23" t="s">
        <v>684</v>
      </c>
      <c r="C581" s="34">
        <v>1969</v>
      </c>
      <c r="D581" s="14">
        <v>5939.9</v>
      </c>
      <c r="E581" s="14">
        <v>4450.3</v>
      </c>
      <c r="F581" s="14">
        <v>73.900000000000006</v>
      </c>
      <c r="G581" s="13" t="s">
        <v>1110</v>
      </c>
      <c r="H581" s="13"/>
      <c r="I581" s="13"/>
      <c r="J581" s="13"/>
      <c r="K581" s="14">
        <f t="shared" si="374"/>
        <v>2411599.4</v>
      </c>
      <c r="L581" s="14">
        <f t="shared" si="381"/>
        <v>7169459.2999999998</v>
      </c>
      <c r="M581" s="14">
        <f t="shared" si="375"/>
        <v>2874911.5999999996</v>
      </c>
      <c r="N581" s="14">
        <f t="shared" si="382"/>
        <v>5078614.5</v>
      </c>
      <c r="O581" s="14">
        <f t="shared" si="376"/>
        <v>2274981.6999999997</v>
      </c>
      <c r="P581" s="14"/>
      <c r="Q581" s="14">
        <f>2308*D581</f>
        <v>13709289.199999999</v>
      </c>
      <c r="R581" s="14">
        <f t="shared" si="377"/>
        <v>1764150.2999999998</v>
      </c>
      <c r="S581" s="14">
        <f>2763*D581</f>
        <v>16411943.699999999</v>
      </c>
      <c r="T581" s="14">
        <f t="shared" si="379"/>
        <v>605869.79999999993</v>
      </c>
      <c r="U581" s="14">
        <f t="shared" ref="U581:U584" si="383">35*D581</f>
        <v>207896.5</v>
      </c>
      <c r="V581" s="14">
        <f t="shared" ref="V581:V584" si="384">(K581+L581+M581+N581+O581+P581+Q581+R581+S581+T581)*0.0214</f>
        <v>1119237.5372999997</v>
      </c>
      <c r="W581" s="14">
        <f t="shared" si="347"/>
        <v>53627953.537299983</v>
      </c>
      <c r="X581" s="18" t="s">
        <v>804</v>
      </c>
      <c r="Y581" s="45">
        <v>0</v>
      </c>
      <c r="Z581" s="45">
        <v>0</v>
      </c>
      <c r="AA581" s="45">
        <v>0</v>
      </c>
      <c r="AB581" s="17">
        <f t="shared" si="348"/>
        <v>53627953.537299983</v>
      </c>
    </row>
    <row r="582" spans="1:28" s="10" customFormat="1" ht="93.75" customHeight="1" x14ac:dyDescent="0.25">
      <c r="A582" s="15">
        <f>IF(OR(C582=0,C582=""),"",COUNTA($C$464:C582))</f>
        <v>101</v>
      </c>
      <c r="B582" s="23" t="s">
        <v>134</v>
      </c>
      <c r="C582" s="34">
        <v>1969</v>
      </c>
      <c r="D582" s="14">
        <v>7763.05</v>
      </c>
      <c r="E582" s="14">
        <v>5746.15</v>
      </c>
      <c r="F582" s="14">
        <v>0</v>
      </c>
      <c r="G582" s="13" t="s">
        <v>1110</v>
      </c>
      <c r="H582" s="13"/>
      <c r="I582" s="13"/>
      <c r="J582" s="13"/>
      <c r="K582" s="14">
        <f t="shared" si="374"/>
        <v>3151798.3000000003</v>
      </c>
      <c r="L582" s="14">
        <f t="shared" si="381"/>
        <v>9370001.3499999996</v>
      </c>
      <c r="M582" s="14">
        <f t="shared" si="375"/>
        <v>3757316.2</v>
      </c>
      <c r="N582" s="14">
        <f t="shared" si="382"/>
        <v>6637407.75</v>
      </c>
      <c r="O582" s="14">
        <f t="shared" si="376"/>
        <v>2973248.15</v>
      </c>
      <c r="P582" s="14"/>
      <c r="Q582" s="14"/>
      <c r="R582" s="14">
        <f t="shared" si="377"/>
        <v>2305625.85</v>
      </c>
      <c r="S582" s="14"/>
      <c r="T582" s="14">
        <f t="shared" si="379"/>
        <v>791831.1</v>
      </c>
      <c r="U582" s="14">
        <f t="shared" si="383"/>
        <v>271706.75</v>
      </c>
      <c r="V582" s="14">
        <f t="shared" si="384"/>
        <v>620326.69417999999</v>
      </c>
      <c r="W582" s="14">
        <f t="shared" si="347"/>
        <v>29879262.144180004</v>
      </c>
      <c r="X582" s="18" t="s">
        <v>804</v>
      </c>
      <c r="Y582" s="45">
        <v>0</v>
      </c>
      <c r="Z582" s="45">
        <v>0</v>
      </c>
      <c r="AA582" s="45">
        <v>0</v>
      </c>
      <c r="AB582" s="17">
        <f t="shared" si="348"/>
        <v>29879262.144180004</v>
      </c>
    </row>
    <row r="583" spans="1:28" s="10" customFormat="1" ht="93.75" customHeight="1" x14ac:dyDescent="0.25">
      <c r="A583" s="15">
        <f>IF(OR(C583=0,C583=""),"",COUNTA($C$464:C583))</f>
        <v>102</v>
      </c>
      <c r="B583" s="23" t="s">
        <v>685</v>
      </c>
      <c r="C583" s="34">
        <v>1969</v>
      </c>
      <c r="D583" s="14">
        <v>5775.9</v>
      </c>
      <c r="E583" s="14">
        <v>4434</v>
      </c>
      <c r="F583" s="14">
        <v>0</v>
      </c>
      <c r="G583" s="13" t="s">
        <v>1110</v>
      </c>
      <c r="H583" s="13"/>
      <c r="I583" s="13"/>
      <c r="J583" s="13"/>
      <c r="K583" s="14">
        <f t="shared" si="374"/>
        <v>2345015.4</v>
      </c>
      <c r="L583" s="14">
        <f t="shared" si="381"/>
        <v>6971511.2999999998</v>
      </c>
      <c r="M583" s="14">
        <f t="shared" si="375"/>
        <v>2795535.5999999996</v>
      </c>
      <c r="N583" s="14">
        <f t="shared" si="382"/>
        <v>4938394.5</v>
      </c>
      <c r="O583" s="14">
        <f t="shared" si="376"/>
        <v>2212169.6999999997</v>
      </c>
      <c r="P583" s="14"/>
      <c r="Q583" s="14">
        <f t="shared" ref="Q583:Q584" si="385">2308*D583</f>
        <v>13330777.199999999</v>
      </c>
      <c r="R583" s="14">
        <f t="shared" si="377"/>
        <v>1715442.2999999998</v>
      </c>
      <c r="S583" s="14">
        <f t="shared" ref="S583:S584" si="386">2763*D583</f>
        <v>15958811.699999999</v>
      </c>
      <c r="T583" s="14">
        <f t="shared" si="379"/>
        <v>589141.79999999993</v>
      </c>
      <c r="U583" s="14">
        <f t="shared" si="383"/>
        <v>202156.5</v>
      </c>
      <c r="V583" s="14">
        <f t="shared" si="384"/>
        <v>1088335.5092999996</v>
      </c>
      <c r="W583" s="14">
        <f t="shared" si="347"/>
        <v>52147291.509299986</v>
      </c>
      <c r="X583" s="18" t="s">
        <v>804</v>
      </c>
      <c r="Y583" s="45">
        <v>0</v>
      </c>
      <c r="Z583" s="45">
        <v>0</v>
      </c>
      <c r="AA583" s="45">
        <v>0</v>
      </c>
      <c r="AB583" s="17">
        <f t="shared" si="348"/>
        <v>52147291.509299986</v>
      </c>
    </row>
    <row r="584" spans="1:28" s="10" customFormat="1" ht="93.75" customHeight="1" x14ac:dyDescent="0.25">
      <c r="A584" s="15">
        <f>IF(OR(C584=0,C584=""),"",COUNTA($C$464:C584))</f>
        <v>103</v>
      </c>
      <c r="B584" s="23" t="s">
        <v>686</v>
      </c>
      <c r="C584" s="34">
        <v>1969</v>
      </c>
      <c r="D584" s="14">
        <v>4374.3</v>
      </c>
      <c r="E584" s="14">
        <v>3042.9</v>
      </c>
      <c r="F584" s="14">
        <v>0</v>
      </c>
      <c r="G584" s="13" t="s">
        <v>1110</v>
      </c>
      <c r="H584" s="13"/>
      <c r="I584" s="13"/>
      <c r="J584" s="13"/>
      <c r="K584" s="14">
        <f t="shared" si="374"/>
        <v>1775965.8</v>
      </c>
      <c r="L584" s="14">
        <f t="shared" si="381"/>
        <v>5279780.1000000006</v>
      </c>
      <c r="M584" s="14">
        <f t="shared" si="375"/>
        <v>2117161.2000000002</v>
      </c>
      <c r="N584" s="14">
        <f t="shared" si="382"/>
        <v>3740026.5</v>
      </c>
      <c r="O584" s="14">
        <f t="shared" si="376"/>
        <v>1675356.9000000001</v>
      </c>
      <c r="P584" s="14"/>
      <c r="Q584" s="14">
        <f t="shared" si="385"/>
        <v>10095884.4</v>
      </c>
      <c r="R584" s="14">
        <f t="shared" si="377"/>
        <v>1299167.1000000001</v>
      </c>
      <c r="S584" s="14">
        <f t="shared" si="386"/>
        <v>12086190.9</v>
      </c>
      <c r="T584" s="14">
        <f t="shared" si="379"/>
        <v>446178.60000000003</v>
      </c>
      <c r="U584" s="14">
        <f t="shared" si="383"/>
        <v>153100.5</v>
      </c>
      <c r="V584" s="14">
        <f t="shared" si="384"/>
        <v>824236.22610000009</v>
      </c>
      <c r="W584" s="14">
        <f t="shared" si="347"/>
        <v>39493048.226100005</v>
      </c>
      <c r="X584" s="18" t="s">
        <v>804</v>
      </c>
      <c r="Y584" s="45">
        <v>0</v>
      </c>
      <c r="Z584" s="45">
        <v>0</v>
      </c>
      <c r="AA584" s="45">
        <v>0</v>
      </c>
      <c r="AB584" s="17">
        <f t="shared" si="348"/>
        <v>39493048.226100005</v>
      </c>
    </row>
    <row r="585" spans="1:28" s="10" customFormat="1" ht="93.75" customHeight="1" x14ac:dyDescent="0.25">
      <c r="A585" s="15">
        <f>IF(OR(C585=0,C585=""),"",COUNTA($C$464:C585))</f>
        <v>104</v>
      </c>
      <c r="B585" s="23" t="s">
        <v>63</v>
      </c>
      <c r="C585" s="34">
        <v>1969</v>
      </c>
      <c r="D585" s="14">
        <v>5844.5</v>
      </c>
      <c r="E585" s="14">
        <v>4508.2</v>
      </c>
      <c r="F585" s="14">
        <v>0</v>
      </c>
      <c r="G585" s="13" t="s">
        <v>1110</v>
      </c>
      <c r="H585" s="13"/>
      <c r="I585" s="13"/>
      <c r="J585" s="13"/>
      <c r="K585" s="14"/>
      <c r="L585" s="14"/>
      <c r="M585" s="14">
        <f t="shared" si="375"/>
        <v>2828738</v>
      </c>
      <c r="N585" s="14"/>
      <c r="O585" s="14"/>
      <c r="P585" s="14"/>
      <c r="Q585" s="14"/>
      <c r="R585" s="14"/>
      <c r="S585" s="14"/>
      <c r="T585" s="14"/>
      <c r="U585" s="14"/>
      <c r="V585" s="13"/>
      <c r="W585" s="14">
        <f t="shared" si="347"/>
        <v>2828738</v>
      </c>
      <c r="X585" s="18" t="s">
        <v>804</v>
      </c>
      <c r="Y585" s="45">
        <v>0</v>
      </c>
      <c r="Z585" s="45">
        <v>0</v>
      </c>
      <c r="AA585" s="45">
        <v>0</v>
      </c>
      <c r="AB585" s="17">
        <f t="shared" si="348"/>
        <v>2828738</v>
      </c>
    </row>
    <row r="586" spans="1:28" s="10" customFormat="1" ht="93.75" customHeight="1" x14ac:dyDescent="0.25">
      <c r="A586" s="15">
        <f>IF(OR(C586=0,C586=""),"",COUNTA($C$464:C586))</f>
        <v>105</v>
      </c>
      <c r="B586" s="23" t="s">
        <v>687</v>
      </c>
      <c r="C586" s="34">
        <v>1969</v>
      </c>
      <c r="D586" s="14">
        <v>3875.2</v>
      </c>
      <c r="E586" s="14">
        <v>2724.7</v>
      </c>
      <c r="F586" s="14">
        <v>0</v>
      </c>
      <c r="G586" s="13" t="s">
        <v>1110</v>
      </c>
      <c r="H586" s="13"/>
      <c r="I586" s="13"/>
      <c r="J586" s="13"/>
      <c r="K586" s="14">
        <f t="shared" ref="K586:K599" si="387">406*D586</f>
        <v>1573331.2</v>
      </c>
      <c r="L586" s="14">
        <f t="shared" ref="L586:L599" si="388">1207*D586</f>
        <v>4677366.3999999994</v>
      </c>
      <c r="M586" s="14">
        <f t="shared" si="375"/>
        <v>1875596.7999999998</v>
      </c>
      <c r="N586" s="14">
        <f t="shared" ref="N586:N599" si="389">855*D586</f>
        <v>3313296</v>
      </c>
      <c r="O586" s="14">
        <f t="shared" ref="O586:O599" si="390">383*D586</f>
        <v>1484201.5999999999</v>
      </c>
      <c r="P586" s="14"/>
      <c r="Q586" s="14">
        <f t="shared" ref="Q586:Q589" si="391">2308*D586</f>
        <v>8943961.5999999996</v>
      </c>
      <c r="R586" s="14">
        <f t="shared" ref="R586:R590" si="392">297*D586</f>
        <v>1150934.3999999999</v>
      </c>
      <c r="S586" s="14">
        <f t="shared" ref="S586:S589" si="393">2763*D586</f>
        <v>10707177.6</v>
      </c>
      <c r="T586" s="14">
        <f t="shared" ref="T586:T597" si="394">102*D586</f>
        <v>395270.39999999997</v>
      </c>
      <c r="U586" s="14">
        <f t="shared" ref="U586:U590" si="395">35*D586</f>
        <v>135632</v>
      </c>
      <c r="V586" s="14">
        <f t="shared" ref="V586:V597" si="396">(K586+L586+M586+N586+O586+P586+Q586+R586+S586+T586)*0.0214</f>
        <v>730192.31039999984</v>
      </c>
      <c r="W586" s="14">
        <f t="shared" si="347"/>
        <v>34986960.310399994</v>
      </c>
      <c r="X586" s="18" t="s">
        <v>804</v>
      </c>
      <c r="Y586" s="45">
        <v>0</v>
      </c>
      <c r="Z586" s="45">
        <v>0</v>
      </c>
      <c r="AA586" s="45">
        <v>0</v>
      </c>
      <c r="AB586" s="17">
        <f t="shared" si="348"/>
        <v>34986960.310399994</v>
      </c>
    </row>
    <row r="587" spans="1:28" s="10" customFormat="1" ht="93.75" customHeight="1" x14ac:dyDescent="0.25">
      <c r="A587" s="15">
        <f>IF(OR(C587=0,C587=""),"",COUNTA($C$464:C587))</f>
        <v>106</v>
      </c>
      <c r="B587" s="23" t="s">
        <v>688</v>
      </c>
      <c r="C587" s="34">
        <v>1969</v>
      </c>
      <c r="D587" s="14">
        <v>3246</v>
      </c>
      <c r="E587" s="14">
        <v>2689</v>
      </c>
      <c r="F587" s="14">
        <v>0</v>
      </c>
      <c r="G587" s="13" t="s">
        <v>1110</v>
      </c>
      <c r="H587" s="13"/>
      <c r="I587" s="13"/>
      <c r="J587" s="13"/>
      <c r="K587" s="14">
        <f t="shared" si="387"/>
        <v>1317876</v>
      </c>
      <c r="L587" s="14">
        <f t="shared" si="388"/>
        <v>3917922</v>
      </c>
      <c r="M587" s="14">
        <f t="shared" si="375"/>
        <v>1571064</v>
      </c>
      <c r="N587" s="14">
        <f t="shared" si="389"/>
        <v>2775330</v>
      </c>
      <c r="O587" s="14">
        <f t="shared" si="390"/>
        <v>1243218</v>
      </c>
      <c r="P587" s="14"/>
      <c r="Q587" s="14">
        <f t="shared" si="391"/>
        <v>7491768</v>
      </c>
      <c r="R587" s="14">
        <f t="shared" si="392"/>
        <v>964062</v>
      </c>
      <c r="S587" s="14">
        <f t="shared" si="393"/>
        <v>8968698</v>
      </c>
      <c r="T587" s="14">
        <f t="shared" si="394"/>
        <v>331092</v>
      </c>
      <c r="U587" s="14">
        <f t="shared" si="395"/>
        <v>113610</v>
      </c>
      <c r="V587" s="14">
        <f t="shared" si="396"/>
        <v>611634.04200000002</v>
      </c>
      <c r="W587" s="14">
        <f t="shared" si="347"/>
        <v>29306274.041999999</v>
      </c>
      <c r="X587" s="18" t="s">
        <v>804</v>
      </c>
      <c r="Y587" s="45">
        <v>0</v>
      </c>
      <c r="Z587" s="45">
        <v>0</v>
      </c>
      <c r="AA587" s="45">
        <v>0</v>
      </c>
      <c r="AB587" s="17">
        <f t="shared" si="348"/>
        <v>29306274.041999999</v>
      </c>
    </row>
    <row r="588" spans="1:28" s="10" customFormat="1" ht="93.75" customHeight="1" x14ac:dyDescent="0.25">
      <c r="A588" s="15">
        <f>IF(OR(C588=0,C588=""),"",COUNTA($C$464:C588))</f>
        <v>107</v>
      </c>
      <c r="B588" s="23" t="s">
        <v>689</v>
      </c>
      <c r="C588" s="34">
        <v>1969</v>
      </c>
      <c r="D588" s="14">
        <v>3750.3</v>
      </c>
      <c r="E588" s="14">
        <v>2723.2</v>
      </c>
      <c r="F588" s="14">
        <v>0</v>
      </c>
      <c r="G588" s="13" t="s">
        <v>1110</v>
      </c>
      <c r="H588" s="13"/>
      <c r="I588" s="13"/>
      <c r="J588" s="13"/>
      <c r="K588" s="14">
        <f t="shared" si="387"/>
        <v>1522621.8</v>
      </c>
      <c r="L588" s="14">
        <f t="shared" si="388"/>
        <v>4526612.1000000006</v>
      </c>
      <c r="M588" s="14">
        <f t="shared" si="375"/>
        <v>1815145.2000000002</v>
      </c>
      <c r="N588" s="14">
        <f t="shared" si="389"/>
        <v>3206506.5</v>
      </c>
      <c r="O588" s="14">
        <f t="shared" si="390"/>
        <v>1436364.9000000001</v>
      </c>
      <c r="P588" s="14"/>
      <c r="Q588" s="14">
        <f t="shared" si="391"/>
        <v>8655692.4000000004</v>
      </c>
      <c r="R588" s="14">
        <f t="shared" si="392"/>
        <v>1113839.1000000001</v>
      </c>
      <c r="S588" s="14">
        <f t="shared" si="393"/>
        <v>10362078.9</v>
      </c>
      <c r="T588" s="14">
        <f t="shared" si="394"/>
        <v>382530.60000000003</v>
      </c>
      <c r="U588" s="14">
        <f t="shared" si="395"/>
        <v>131260.5</v>
      </c>
      <c r="V588" s="14">
        <f t="shared" si="396"/>
        <v>706657.77810000011</v>
      </c>
      <c r="W588" s="14">
        <f t="shared" si="347"/>
        <v>33859309.778100006</v>
      </c>
      <c r="X588" s="18" t="s">
        <v>804</v>
      </c>
      <c r="Y588" s="45">
        <v>0</v>
      </c>
      <c r="Z588" s="45">
        <v>0</v>
      </c>
      <c r="AA588" s="45">
        <v>0</v>
      </c>
      <c r="AB588" s="17">
        <f t="shared" si="348"/>
        <v>33859309.778100006</v>
      </c>
    </row>
    <row r="589" spans="1:28" s="10" customFormat="1" ht="93.75" customHeight="1" x14ac:dyDescent="0.25">
      <c r="A589" s="15">
        <f>IF(OR(C589=0,C589=""),"",COUNTA($C$464:C589))</f>
        <v>108</v>
      </c>
      <c r="B589" s="23" t="s">
        <v>690</v>
      </c>
      <c r="C589" s="34">
        <v>1969</v>
      </c>
      <c r="D589" s="14">
        <v>2712</v>
      </c>
      <c r="E589" s="14">
        <v>2712</v>
      </c>
      <c r="F589" s="14">
        <v>0</v>
      </c>
      <c r="G589" s="13" t="s">
        <v>1110</v>
      </c>
      <c r="H589" s="13"/>
      <c r="I589" s="13"/>
      <c r="J589" s="13"/>
      <c r="K589" s="14">
        <f t="shared" si="387"/>
        <v>1101072</v>
      </c>
      <c r="L589" s="14">
        <f t="shared" si="388"/>
        <v>3273384</v>
      </c>
      <c r="M589" s="14">
        <f t="shared" si="375"/>
        <v>1312608</v>
      </c>
      <c r="N589" s="14">
        <f t="shared" si="389"/>
        <v>2318760</v>
      </c>
      <c r="O589" s="14">
        <f t="shared" si="390"/>
        <v>1038696</v>
      </c>
      <c r="P589" s="14"/>
      <c r="Q589" s="14">
        <f t="shared" si="391"/>
        <v>6259296</v>
      </c>
      <c r="R589" s="14">
        <f t="shared" si="392"/>
        <v>805464</v>
      </c>
      <c r="S589" s="14">
        <f t="shared" si="393"/>
        <v>7493256</v>
      </c>
      <c r="T589" s="14">
        <f t="shared" si="394"/>
        <v>276624</v>
      </c>
      <c r="U589" s="14">
        <f t="shared" si="395"/>
        <v>94920</v>
      </c>
      <c r="V589" s="14">
        <f t="shared" si="396"/>
        <v>511014.02399999998</v>
      </c>
      <c r="W589" s="14">
        <f t="shared" si="347"/>
        <v>24485094.024</v>
      </c>
      <c r="X589" s="18" t="s">
        <v>804</v>
      </c>
      <c r="Y589" s="45">
        <v>0</v>
      </c>
      <c r="Z589" s="45">
        <v>0</v>
      </c>
      <c r="AA589" s="45">
        <v>0</v>
      </c>
      <c r="AB589" s="17">
        <f t="shared" si="348"/>
        <v>24485094.024</v>
      </c>
    </row>
    <row r="590" spans="1:28" s="10" customFormat="1" ht="93.75" customHeight="1" x14ac:dyDescent="0.25">
      <c r="A590" s="15">
        <f>IF(OR(C590=0,C590=""),"",COUNTA($C$464:C590))</f>
        <v>109</v>
      </c>
      <c r="B590" s="23" t="s">
        <v>142</v>
      </c>
      <c r="C590" s="34">
        <v>1969</v>
      </c>
      <c r="D590" s="14">
        <v>6590.98</v>
      </c>
      <c r="E590" s="14">
        <v>4421.1000000000004</v>
      </c>
      <c r="F590" s="14">
        <v>0</v>
      </c>
      <c r="G590" s="13" t="s">
        <v>1110</v>
      </c>
      <c r="H590" s="13"/>
      <c r="I590" s="13"/>
      <c r="J590" s="13"/>
      <c r="K590" s="14">
        <f t="shared" si="387"/>
        <v>2675937.88</v>
      </c>
      <c r="L590" s="14">
        <f t="shared" si="388"/>
        <v>7955312.8599999994</v>
      </c>
      <c r="M590" s="14">
        <f t="shared" si="375"/>
        <v>3190034.32</v>
      </c>
      <c r="N590" s="14">
        <f t="shared" si="389"/>
        <v>5635287.8999999994</v>
      </c>
      <c r="O590" s="14">
        <f t="shared" si="390"/>
        <v>2524345.34</v>
      </c>
      <c r="P590" s="14"/>
      <c r="Q590" s="14"/>
      <c r="R590" s="14">
        <f t="shared" si="392"/>
        <v>1957521.0599999998</v>
      </c>
      <c r="S590" s="14"/>
      <c r="T590" s="14">
        <f t="shared" si="394"/>
        <v>672279.96</v>
      </c>
      <c r="U590" s="14">
        <f t="shared" si="395"/>
        <v>230684.3</v>
      </c>
      <c r="V590" s="14">
        <f t="shared" si="396"/>
        <v>526669.39344799984</v>
      </c>
      <c r="W590" s="14">
        <f t="shared" si="347"/>
        <v>25368073.013447996</v>
      </c>
      <c r="X590" s="18" t="s">
        <v>804</v>
      </c>
      <c r="Y590" s="45">
        <v>0</v>
      </c>
      <c r="Z590" s="45">
        <v>0</v>
      </c>
      <c r="AA590" s="45">
        <v>0</v>
      </c>
      <c r="AB590" s="17">
        <f t="shared" si="348"/>
        <v>25368073.013447996</v>
      </c>
    </row>
    <row r="591" spans="1:28" s="10" customFormat="1" ht="93.75" customHeight="1" x14ac:dyDescent="0.8">
      <c r="A591" s="15">
        <f>IF(OR(C591=0,C591=""),"",COUNTA($C$464:C591))</f>
        <v>110</v>
      </c>
      <c r="B591" s="30" t="s">
        <v>691</v>
      </c>
      <c r="C591" s="41">
        <v>1969</v>
      </c>
      <c r="D591" s="14">
        <v>2117.9</v>
      </c>
      <c r="E591" s="27">
        <v>1717.7</v>
      </c>
      <c r="F591" s="14">
        <v>0</v>
      </c>
      <c r="G591" s="13" t="s">
        <v>1110</v>
      </c>
      <c r="H591" s="13"/>
      <c r="I591" s="13"/>
      <c r="J591" s="13"/>
      <c r="K591" s="14">
        <f t="shared" si="387"/>
        <v>859867.4</v>
      </c>
      <c r="L591" s="14">
        <f t="shared" si="388"/>
        <v>2556305.3000000003</v>
      </c>
      <c r="M591" s="14"/>
      <c r="N591" s="14">
        <f t="shared" si="389"/>
        <v>1810804.5</v>
      </c>
      <c r="O591" s="14">
        <f t="shared" si="390"/>
        <v>811155.70000000007</v>
      </c>
      <c r="P591" s="14"/>
      <c r="Q591" s="14">
        <f t="shared" ref="Q591:Q592" si="397">2308*D591</f>
        <v>4888113.2</v>
      </c>
      <c r="R591" s="14"/>
      <c r="S591" s="14">
        <f t="shared" ref="S591:S596" si="398">2763*D591</f>
        <v>5851757.7000000002</v>
      </c>
      <c r="T591" s="14">
        <f t="shared" si="394"/>
        <v>216025.80000000002</v>
      </c>
      <c r="U591" s="14"/>
      <c r="V591" s="14">
        <f t="shared" si="396"/>
        <v>363672.23344000004</v>
      </c>
      <c r="W591" s="14">
        <f t="shared" si="347"/>
        <v>17357701.833440002</v>
      </c>
      <c r="X591" s="18" t="s">
        <v>804</v>
      </c>
      <c r="Y591" s="45">
        <v>0</v>
      </c>
      <c r="Z591" s="45">
        <v>0</v>
      </c>
      <c r="AA591" s="45">
        <v>0</v>
      </c>
      <c r="AB591" s="17">
        <f t="shared" si="348"/>
        <v>17357701.833440002</v>
      </c>
    </row>
    <row r="592" spans="1:28" s="10" customFormat="1" ht="93.75" customHeight="1" x14ac:dyDescent="0.25">
      <c r="A592" s="15">
        <f>IF(OR(C592=0,C592=""),"",COUNTA($C$464:C592))</f>
        <v>111</v>
      </c>
      <c r="B592" s="23" t="s">
        <v>692</v>
      </c>
      <c r="C592" s="34">
        <v>1969</v>
      </c>
      <c r="D592" s="14">
        <v>2175</v>
      </c>
      <c r="E592" s="14">
        <v>1720.7</v>
      </c>
      <c r="F592" s="14">
        <v>0</v>
      </c>
      <c r="G592" s="13" t="s">
        <v>1110</v>
      </c>
      <c r="H592" s="13"/>
      <c r="I592" s="13"/>
      <c r="J592" s="13"/>
      <c r="K592" s="14">
        <f t="shared" si="387"/>
        <v>883050</v>
      </c>
      <c r="L592" s="14">
        <f t="shared" si="388"/>
        <v>2625225</v>
      </c>
      <c r="M592" s="14"/>
      <c r="N592" s="14">
        <f t="shared" si="389"/>
        <v>1859625</v>
      </c>
      <c r="O592" s="14">
        <f t="shared" si="390"/>
        <v>833025</v>
      </c>
      <c r="P592" s="14"/>
      <c r="Q592" s="14">
        <f t="shared" si="397"/>
        <v>5019900</v>
      </c>
      <c r="R592" s="14"/>
      <c r="S592" s="14">
        <f t="shared" si="398"/>
        <v>6009525</v>
      </c>
      <c r="T592" s="14">
        <f t="shared" si="394"/>
        <v>221850</v>
      </c>
      <c r="U592" s="14"/>
      <c r="V592" s="14">
        <f t="shared" si="396"/>
        <v>373477.07999999996</v>
      </c>
      <c r="W592" s="14">
        <f t="shared" si="347"/>
        <v>17825677.079999998</v>
      </c>
      <c r="X592" s="18" t="s">
        <v>804</v>
      </c>
      <c r="Y592" s="45">
        <v>0</v>
      </c>
      <c r="Z592" s="45">
        <v>0</v>
      </c>
      <c r="AA592" s="45">
        <v>0</v>
      </c>
      <c r="AB592" s="17">
        <f t="shared" si="348"/>
        <v>17825677.079999998</v>
      </c>
    </row>
    <row r="593" spans="1:28" s="10" customFormat="1" ht="93.75" customHeight="1" x14ac:dyDescent="0.25">
      <c r="A593" s="15">
        <f>IF(OR(C593=0,C593=""),"",COUNTA($C$464:C593))</f>
        <v>112</v>
      </c>
      <c r="B593" s="23" t="s">
        <v>151</v>
      </c>
      <c r="C593" s="34">
        <v>1969</v>
      </c>
      <c r="D593" s="14">
        <v>5108.3999999999996</v>
      </c>
      <c r="E593" s="14">
        <v>3412.7</v>
      </c>
      <c r="F593" s="14">
        <v>1695.7</v>
      </c>
      <c r="G593" s="13" t="s">
        <v>1110</v>
      </c>
      <c r="H593" s="13"/>
      <c r="I593" s="13"/>
      <c r="J593" s="13"/>
      <c r="K593" s="14">
        <f t="shared" si="387"/>
        <v>2074010.4</v>
      </c>
      <c r="L593" s="14">
        <f t="shared" si="388"/>
        <v>6165838.7999999998</v>
      </c>
      <c r="M593" s="14">
        <f t="shared" ref="M593:M614" si="399">484*D593</f>
        <v>2472465.5999999996</v>
      </c>
      <c r="N593" s="14">
        <f t="shared" si="389"/>
        <v>4367682</v>
      </c>
      <c r="O593" s="14">
        <f t="shared" si="390"/>
        <v>1956517.2</v>
      </c>
      <c r="P593" s="14"/>
      <c r="Q593" s="14"/>
      <c r="R593" s="14">
        <f t="shared" ref="R593:R595" si="400">297*D593</f>
        <v>1517194.7999999998</v>
      </c>
      <c r="S593" s="14">
        <f t="shared" si="398"/>
        <v>14114509.199999999</v>
      </c>
      <c r="T593" s="14">
        <f t="shared" si="394"/>
        <v>521056.8</v>
      </c>
      <c r="U593" s="14">
        <f t="shared" ref="U593:U597" si="401">35*D593</f>
        <v>178794</v>
      </c>
      <c r="V593" s="14">
        <f t="shared" si="396"/>
        <v>710250.48071999999</v>
      </c>
      <c r="W593" s="14">
        <f t="shared" si="347"/>
        <v>34078319.280720003</v>
      </c>
      <c r="X593" s="18" t="s">
        <v>804</v>
      </c>
      <c r="Y593" s="45">
        <v>0</v>
      </c>
      <c r="Z593" s="45">
        <v>0</v>
      </c>
      <c r="AA593" s="45">
        <v>0</v>
      </c>
      <c r="AB593" s="17">
        <f t="shared" si="348"/>
        <v>34078319.280720003</v>
      </c>
    </row>
    <row r="594" spans="1:28" s="10" customFormat="1" ht="93.75" customHeight="1" x14ac:dyDescent="0.25">
      <c r="A594" s="15">
        <f>IF(OR(C594=0,C594=""),"",COUNTA($C$464:C594))</f>
        <v>113</v>
      </c>
      <c r="B594" s="23" t="s">
        <v>693</v>
      </c>
      <c r="C594" s="43">
        <v>1969</v>
      </c>
      <c r="D594" s="37">
        <v>3028.6</v>
      </c>
      <c r="E594" s="37">
        <v>1847.2</v>
      </c>
      <c r="F594" s="14">
        <v>0</v>
      </c>
      <c r="G594" s="13" t="s">
        <v>1110</v>
      </c>
      <c r="H594" s="13"/>
      <c r="I594" s="13"/>
      <c r="J594" s="13"/>
      <c r="K594" s="14">
        <f t="shared" si="387"/>
        <v>1229611.5999999999</v>
      </c>
      <c r="L594" s="14">
        <f t="shared" si="388"/>
        <v>3655520.1999999997</v>
      </c>
      <c r="M594" s="14">
        <f t="shared" si="399"/>
        <v>1465842.4</v>
      </c>
      <c r="N594" s="14">
        <f t="shared" si="389"/>
        <v>2589453</v>
      </c>
      <c r="O594" s="14">
        <f t="shared" si="390"/>
        <v>1159953.8</v>
      </c>
      <c r="P594" s="14"/>
      <c r="Q594" s="14">
        <f t="shared" ref="Q594:Q596" si="402">2308*D594</f>
        <v>6990008.7999999998</v>
      </c>
      <c r="R594" s="14">
        <f t="shared" si="400"/>
        <v>899494.2</v>
      </c>
      <c r="S594" s="14">
        <f t="shared" si="398"/>
        <v>8368021.7999999998</v>
      </c>
      <c r="T594" s="14">
        <f t="shared" si="394"/>
        <v>308917.2</v>
      </c>
      <c r="U594" s="14">
        <f t="shared" si="401"/>
        <v>106001</v>
      </c>
      <c r="V594" s="14">
        <f t="shared" si="396"/>
        <v>570670.0122</v>
      </c>
      <c r="W594" s="14">
        <f t="shared" si="347"/>
        <v>27343494.012200002</v>
      </c>
      <c r="X594" s="18" t="s">
        <v>804</v>
      </c>
      <c r="Y594" s="45">
        <v>0</v>
      </c>
      <c r="Z594" s="45">
        <v>0</v>
      </c>
      <c r="AA594" s="45">
        <v>0</v>
      </c>
      <c r="AB594" s="17">
        <f t="shared" si="348"/>
        <v>27343494.012200002</v>
      </c>
    </row>
    <row r="595" spans="1:28" s="10" customFormat="1" ht="93.75" customHeight="1" x14ac:dyDescent="0.25">
      <c r="A595" s="15">
        <f>IF(OR(C595=0,C595=""),"",COUNTA($C$464:C595))</f>
        <v>114</v>
      </c>
      <c r="B595" s="46" t="s">
        <v>694</v>
      </c>
      <c r="C595" s="49">
        <v>1969</v>
      </c>
      <c r="D595" s="38">
        <v>4265.5</v>
      </c>
      <c r="E595" s="38">
        <v>3321.7</v>
      </c>
      <c r="F595" s="38">
        <v>943.8</v>
      </c>
      <c r="G595" s="13" t="s">
        <v>1110</v>
      </c>
      <c r="H595" s="48"/>
      <c r="I595" s="48"/>
      <c r="J595" s="13"/>
      <c r="K595" s="14">
        <f t="shared" si="387"/>
        <v>1731793</v>
      </c>
      <c r="L595" s="14">
        <f t="shared" si="388"/>
        <v>5148458.5</v>
      </c>
      <c r="M595" s="14">
        <f t="shared" si="399"/>
        <v>2064502</v>
      </c>
      <c r="N595" s="14">
        <f t="shared" si="389"/>
        <v>3647002.5</v>
      </c>
      <c r="O595" s="14">
        <f t="shared" si="390"/>
        <v>1633686.5</v>
      </c>
      <c r="P595" s="14"/>
      <c r="Q595" s="14">
        <f t="shared" si="402"/>
        <v>9844774</v>
      </c>
      <c r="R595" s="14">
        <f t="shared" si="400"/>
        <v>1266853.5</v>
      </c>
      <c r="S595" s="14">
        <f t="shared" si="398"/>
        <v>11785576.5</v>
      </c>
      <c r="T595" s="14">
        <f t="shared" si="394"/>
        <v>435081</v>
      </c>
      <c r="U595" s="14">
        <f t="shared" si="401"/>
        <v>149292.5</v>
      </c>
      <c r="V595" s="14">
        <f t="shared" si="396"/>
        <v>803735.36849999998</v>
      </c>
      <c r="W595" s="14">
        <f t="shared" ref="W595:W625" si="403">K595+L595+M595+N595+O595+P595+Q595+R595+S595+T595+U595+V595</f>
        <v>38510755.368500002</v>
      </c>
      <c r="X595" s="18" t="s">
        <v>804</v>
      </c>
      <c r="Y595" s="45">
        <v>0</v>
      </c>
      <c r="Z595" s="45">
        <v>0</v>
      </c>
      <c r="AA595" s="45">
        <v>0</v>
      </c>
      <c r="AB595" s="17">
        <f t="shared" ref="AB595:AB625" si="404">W595-(Y595+Z595+AA595)</f>
        <v>38510755.368500002</v>
      </c>
    </row>
    <row r="596" spans="1:28" s="10" customFormat="1" ht="93.75" customHeight="1" x14ac:dyDescent="0.25">
      <c r="A596" s="15">
        <f>IF(OR(C596=0,C596=""),"",COUNTA($C$464:C596))</f>
        <v>115</v>
      </c>
      <c r="B596" s="23" t="s">
        <v>695</v>
      </c>
      <c r="C596" s="34">
        <v>1969</v>
      </c>
      <c r="D596" s="14">
        <v>2176.4</v>
      </c>
      <c r="E596" s="14">
        <v>1593.6</v>
      </c>
      <c r="F596" s="14">
        <v>0</v>
      </c>
      <c r="G596" s="13" t="s">
        <v>1110</v>
      </c>
      <c r="H596" s="13"/>
      <c r="I596" s="13"/>
      <c r="J596" s="13"/>
      <c r="K596" s="14">
        <f t="shared" si="387"/>
        <v>883618.4</v>
      </c>
      <c r="L596" s="14">
        <f t="shared" si="388"/>
        <v>2626914.8000000003</v>
      </c>
      <c r="M596" s="14">
        <f t="shared" si="399"/>
        <v>1053377.6000000001</v>
      </c>
      <c r="N596" s="14">
        <f t="shared" si="389"/>
        <v>1860822</v>
      </c>
      <c r="O596" s="14">
        <f t="shared" si="390"/>
        <v>833561.20000000007</v>
      </c>
      <c r="P596" s="14"/>
      <c r="Q596" s="14">
        <f t="shared" si="402"/>
        <v>5023131.2</v>
      </c>
      <c r="R596" s="14"/>
      <c r="S596" s="14">
        <f t="shared" si="398"/>
        <v>6013393.2000000002</v>
      </c>
      <c r="T596" s="14">
        <f t="shared" si="394"/>
        <v>221992.80000000002</v>
      </c>
      <c r="U596" s="14">
        <f t="shared" si="401"/>
        <v>76174</v>
      </c>
      <c r="V596" s="14">
        <f t="shared" si="396"/>
        <v>396259.75968000002</v>
      </c>
      <c r="W596" s="14">
        <f t="shared" si="403"/>
        <v>18989244.959680002</v>
      </c>
      <c r="X596" s="18" t="s">
        <v>804</v>
      </c>
      <c r="Y596" s="45">
        <v>0</v>
      </c>
      <c r="Z596" s="45">
        <v>0</v>
      </c>
      <c r="AA596" s="45">
        <v>0</v>
      </c>
      <c r="AB596" s="17">
        <f t="shared" si="404"/>
        <v>18989244.959680002</v>
      </c>
    </row>
    <row r="597" spans="1:28" s="10" customFormat="1" ht="93.75" customHeight="1" x14ac:dyDescent="0.25">
      <c r="A597" s="15">
        <f>IF(OR(C597=0,C597=""),"",COUNTA($C$464:C597))</f>
        <v>116</v>
      </c>
      <c r="B597" s="23" t="s">
        <v>157</v>
      </c>
      <c r="C597" s="34">
        <v>1969</v>
      </c>
      <c r="D597" s="14">
        <v>7523.4</v>
      </c>
      <c r="E597" s="14">
        <v>5721.6</v>
      </c>
      <c r="F597" s="14">
        <v>0</v>
      </c>
      <c r="G597" s="13" t="s">
        <v>1110</v>
      </c>
      <c r="H597" s="13"/>
      <c r="I597" s="13"/>
      <c r="J597" s="13"/>
      <c r="K597" s="14">
        <f t="shared" si="387"/>
        <v>3054500.4</v>
      </c>
      <c r="L597" s="14">
        <f t="shared" si="388"/>
        <v>9080743.7999999989</v>
      </c>
      <c r="M597" s="14">
        <f t="shared" si="399"/>
        <v>3641325.5999999996</v>
      </c>
      <c r="N597" s="14">
        <f t="shared" si="389"/>
        <v>6432507</v>
      </c>
      <c r="O597" s="14">
        <f t="shared" si="390"/>
        <v>2881462.1999999997</v>
      </c>
      <c r="P597" s="14"/>
      <c r="Q597" s="14"/>
      <c r="R597" s="14">
        <f t="shared" ref="R597:R598" si="405">297*D597</f>
        <v>2234449.7999999998</v>
      </c>
      <c r="S597" s="14"/>
      <c r="T597" s="14">
        <f t="shared" si="394"/>
        <v>767386.79999999993</v>
      </c>
      <c r="U597" s="14">
        <f t="shared" si="401"/>
        <v>263319</v>
      </c>
      <c r="V597" s="14">
        <f t="shared" si="396"/>
        <v>601176.83783999993</v>
      </c>
      <c r="W597" s="14">
        <f t="shared" si="403"/>
        <v>28956871.437839996</v>
      </c>
      <c r="X597" s="18" t="s">
        <v>804</v>
      </c>
      <c r="Y597" s="45">
        <v>0</v>
      </c>
      <c r="Z597" s="45">
        <v>0</v>
      </c>
      <c r="AA597" s="45">
        <v>0</v>
      </c>
      <c r="AB597" s="17">
        <f t="shared" si="404"/>
        <v>28956871.437839996</v>
      </c>
    </row>
    <row r="598" spans="1:28" s="10" customFormat="1" ht="93.75" customHeight="1" x14ac:dyDescent="0.25">
      <c r="A598" s="15">
        <f>IF(OR(C598=0,C598=""),"",COUNTA($C$464:C598))</f>
        <v>117</v>
      </c>
      <c r="B598" s="23" t="s">
        <v>71</v>
      </c>
      <c r="C598" s="34">
        <v>1969</v>
      </c>
      <c r="D598" s="14">
        <v>4686.8</v>
      </c>
      <c r="E598" s="14">
        <v>3537.7</v>
      </c>
      <c r="F598" s="14">
        <v>0</v>
      </c>
      <c r="G598" s="13" t="s">
        <v>1110</v>
      </c>
      <c r="H598" s="13"/>
      <c r="I598" s="13"/>
      <c r="J598" s="13"/>
      <c r="K598" s="14">
        <f t="shared" si="387"/>
        <v>1902840.8</v>
      </c>
      <c r="L598" s="14">
        <f t="shared" si="388"/>
        <v>5656967.6000000006</v>
      </c>
      <c r="M598" s="14">
        <f t="shared" si="399"/>
        <v>2268411.2000000002</v>
      </c>
      <c r="N598" s="14">
        <f t="shared" si="389"/>
        <v>4007214</v>
      </c>
      <c r="O598" s="14">
        <f t="shared" si="390"/>
        <v>1795044.4000000001</v>
      </c>
      <c r="P598" s="14"/>
      <c r="Q598" s="14"/>
      <c r="R598" s="14">
        <f t="shared" si="405"/>
        <v>1391979.6</v>
      </c>
      <c r="S598" s="14"/>
      <c r="T598" s="14"/>
      <c r="U598" s="14"/>
      <c r="V598" s="13"/>
      <c r="W598" s="14">
        <f t="shared" si="403"/>
        <v>17022457.600000001</v>
      </c>
      <c r="X598" s="18" t="s">
        <v>804</v>
      </c>
      <c r="Y598" s="45">
        <v>0</v>
      </c>
      <c r="Z598" s="45">
        <v>0</v>
      </c>
      <c r="AA598" s="45">
        <v>0</v>
      </c>
      <c r="AB598" s="17">
        <f t="shared" si="404"/>
        <v>17022457.600000001</v>
      </c>
    </row>
    <row r="599" spans="1:28" s="10" customFormat="1" ht="93.75" customHeight="1" x14ac:dyDescent="0.25">
      <c r="A599" s="15">
        <f>IF(OR(C599=0,C599=""),"",COUNTA($C$464:C599))</f>
        <v>118</v>
      </c>
      <c r="B599" s="23" t="s">
        <v>696</v>
      </c>
      <c r="C599" s="34">
        <v>1969</v>
      </c>
      <c r="D599" s="14">
        <v>1385.6</v>
      </c>
      <c r="E599" s="14">
        <v>1278.2</v>
      </c>
      <c r="F599" s="14">
        <v>0</v>
      </c>
      <c r="G599" s="13" t="s">
        <v>1109</v>
      </c>
      <c r="H599" s="13"/>
      <c r="I599" s="13"/>
      <c r="J599" s="13"/>
      <c r="K599" s="14">
        <f t="shared" si="387"/>
        <v>562553.59999999998</v>
      </c>
      <c r="L599" s="14">
        <f t="shared" si="388"/>
        <v>1672419.2</v>
      </c>
      <c r="M599" s="14">
        <f t="shared" si="399"/>
        <v>670630.39999999991</v>
      </c>
      <c r="N599" s="14">
        <f t="shared" si="389"/>
        <v>1184688</v>
      </c>
      <c r="O599" s="14">
        <f t="shared" si="390"/>
        <v>530684.79999999993</v>
      </c>
      <c r="P599" s="14"/>
      <c r="Q599" s="14">
        <f>2308*D599</f>
        <v>3197964.8</v>
      </c>
      <c r="R599" s="14"/>
      <c r="S599" s="14">
        <f>2763*D599</f>
        <v>3828412.8</v>
      </c>
      <c r="T599" s="14">
        <f>102*D599</f>
        <v>141331.19999999998</v>
      </c>
      <c r="U599" s="14">
        <f t="shared" ref="U599:U600" si="406">35*D599</f>
        <v>48496</v>
      </c>
      <c r="V599" s="14">
        <f t="shared" ref="V599:V600" si="407">(K599+L599+M599+N599+O599+P599+Q599+R599+S599+T599)*0.0214</f>
        <v>252277.85471999997</v>
      </c>
      <c r="W599" s="14">
        <f t="shared" si="403"/>
        <v>12089458.654719999</v>
      </c>
      <c r="X599" s="18" t="s">
        <v>804</v>
      </c>
      <c r="Y599" s="45">
        <v>0</v>
      </c>
      <c r="Z599" s="45">
        <v>0</v>
      </c>
      <c r="AA599" s="45">
        <v>0</v>
      </c>
      <c r="AB599" s="17">
        <f t="shared" si="404"/>
        <v>12089458.654719999</v>
      </c>
    </row>
    <row r="600" spans="1:28" s="10" customFormat="1" ht="93.75" customHeight="1" x14ac:dyDescent="0.25">
      <c r="A600" s="15">
        <f>IF(OR(C600=0,C600=""),"",COUNTA($C$464:C600))</f>
        <v>119</v>
      </c>
      <c r="B600" s="46" t="s">
        <v>150</v>
      </c>
      <c r="C600" s="49">
        <v>1970</v>
      </c>
      <c r="D600" s="38">
        <v>5687.8</v>
      </c>
      <c r="E600" s="38">
        <v>4356.8</v>
      </c>
      <c r="F600" s="38">
        <v>1331</v>
      </c>
      <c r="G600" s="13" t="s">
        <v>1110</v>
      </c>
      <c r="H600" s="48"/>
      <c r="I600" s="48"/>
      <c r="J600" s="13"/>
      <c r="K600" s="38"/>
      <c r="L600" s="38"/>
      <c r="M600" s="14">
        <f t="shared" si="399"/>
        <v>2752895.2</v>
      </c>
      <c r="N600" s="14"/>
      <c r="O600" s="14"/>
      <c r="P600" s="38"/>
      <c r="Q600" s="14"/>
      <c r="R600" s="38"/>
      <c r="S600" s="14"/>
      <c r="T600" s="38"/>
      <c r="U600" s="14">
        <f t="shared" si="406"/>
        <v>199073</v>
      </c>
      <c r="V600" s="14">
        <f t="shared" si="407"/>
        <v>58911.957280000002</v>
      </c>
      <c r="W600" s="14">
        <f t="shared" si="403"/>
        <v>3010880.1572800004</v>
      </c>
      <c r="X600" s="18" t="s">
        <v>804</v>
      </c>
      <c r="Y600" s="45">
        <v>0</v>
      </c>
      <c r="Z600" s="45">
        <v>0</v>
      </c>
      <c r="AA600" s="45">
        <v>0</v>
      </c>
      <c r="AB600" s="17">
        <f t="shared" si="404"/>
        <v>3010880.1572800004</v>
      </c>
    </row>
    <row r="601" spans="1:28" s="10" customFormat="1" ht="93.75" customHeight="1" x14ac:dyDescent="0.25">
      <c r="A601" s="15">
        <f>IF(OR(C601=0,C601=""),"",COUNTA($C$464:C601))</f>
        <v>120</v>
      </c>
      <c r="B601" s="46" t="s">
        <v>39</v>
      </c>
      <c r="C601" s="49">
        <v>1970</v>
      </c>
      <c r="D601" s="38">
        <v>5801.8</v>
      </c>
      <c r="E601" s="38">
        <v>4331.5</v>
      </c>
      <c r="F601" s="38">
        <v>60.9</v>
      </c>
      <c r="G601" s="13" t="s">
        <v>1110</v>
      </c>
      <c r="H601" s="48"/>
      <c r="I601" s="48"/>
      <c r="J601" s="13"/>
      <c r="K601" s="14">
        <f t="shared" ref="K601:K614" si="408">406*D601</f>
        <v>2355530.8000000003</v>
      </c>
      <c r="L601" s="14">
        <f t="shared" ref="L601:L614" si="409">1207*D601</f>
        <v>7002772.6000000006</v>
      </c>
      <c r="M601" s="14">
        <f t="shared" si="399"/>
        <v>2808071.2</v>
      </c>
      <c r="N601" s="14">
        <f t="shared" ref="N601:N614" si="410">855*D601</f>
        <v>4960539</v>
      </c>
      <c r="O601" s="14">
        <f t="shared" ref="O601:O614" si="411">383*D601</f>
        <v>2222089.4</v>
      </c>
      <c r="P601" s="38"/>
      <c r="Q601" s="38"/>
      <c r="R601" s="14">
        <f t="shared" ref="R601:R614" si="412">297*D601</f>
        <v>1723134.6</v>
      </c>
      <c r="S601" s="38"/>
      <c r="T601" s="14">
        <f t="shared" ref="T601:T614" si="413">102*D601</f>
        <v>591783.6</v>
      </c>
      <c r="U601" s="38"/>
      <c r="V601" s="13"/>
      <c r="W601" s="14">
        <f t="shared" si="403"/>
        <v>21663921.200000003</v>
      </c>
      <c r="X601" s="18" t="s">
        <v>804</v>
      </c>
      <c r="Y601" s="45">
        <v>0</v>
      </c>
      <c r="Z601" s="45">
        <v>0</v>
      </c>
      <c r="AA601" s="45">
        <v>0</v>
      </c>
      <c r="AB601" s="17">
        <f t="shared" si="404"/>
        <v>21663921.200000003</v>
      </c>
    </row>
    <row r="602" spans="1:28" s="10" customFormat="1" ht="93.75" customHeight="1" x14ac:dyDescent="0.25">
      <c r="A602" s="15">
        <f>IF(OR(C602=0,C602=""),"",COUNTA($C$464:C602))</f>
        <v>121</v>
      </c>
      <c r="B602" s="46" t="s">
        <v>40</v>
      </c>
      <c r="C602" s="49">
        <v>1970</v>
      </c>
      <c r="D602" s="38">
        <v>2250.9</v>
      </c>
      <c r="E602" s="38">
        <v>1510.7</v>
      </c>
      <c r="F602" s="38">
        <v>87.9</v>
      </c>
      <c r="G602" s="13" t="s">
        <v>1110</v>
      </c>
      <c r="H602" s="48"/>
      <c r="I602" s="48"/>
      <c r="J602" s="13"/>
      <c r="K602" s="14">
        <f t="shared" si="408"/>
        <v>913865.4</v>
      </c>
      <c r="L602" s="14">
        <f t="shared" si="409"/>
        <v>2716836.3000000003</v>
      </c>
      <c r="M602" s="14">
        <f t="shared" si="399"/>
        <v>1089435.6000000001</v>
      </c>
      <c r="N602" s="14">
        <f t="shared" si="410"/>
        <v>1924519.5</v>
      </c>
      <c r="O602" s="14">
        <f t="shared" si="411"/>
        <v>862094.70000000007</v>
      </c>
      <c r="P602" s="38"/>
      <c r="Q602" s="14"/>
      <c r="R602" s="14">
        <f t="shared" si="412"/>
        <v>668517.30000000005</v>
      </c>
      <c r="S602" s="38"/>
      <c r="T602" s="14">
        <f t="shared" si="413"/>
        <v>229591.80000000002</v>
      </c>
      <c r="U602" s="38"/>
      <c r="V602" s="13"/>
      <c r="W602" s="14">
        <f t="shared" si="403"/>
        <v>8404860.6000000015</v>
      </c>
      <c r="X602" s="18" t="s">
        <v>804</v>
      </c>
      <c r="Y602" s="45">
        <v>0</v>
      </c>
      <c r="Z602" s="45">
        <v>0</v>
      </c>
      <c r="AA602" s="45">
        <v>0</v>
      </c>
      <c r="AB602" s="17">
        <f t="shared" si="404"/>
        <v>8404860.6000000015</v>
      </c>
    </row>
    <row r="603" spans="1:28" s="10" customFormat="1" ht="93.75" customHeight="1" x14ac:dyDescent="0.25">
      <c r="A603" s="15">
        <f>IF(OR(C603=0,C603=""),"",COUNTA($C$464:C603))</f>
        <v>122</v>
      </c>
      <c r="B603" s="46" t="s">
        <v>41</v>
      </c>
      <c r="C603" s="49">
        <v>1970</v>
      </c>
      <c r="D603" s="38">
        <v>2186.1999999999998</v>
      </c>
      <c r="E603" s="38">
        <v>1524</v>
      </c>
      <c r="F603" s="38">
        <v>662.2</v>
      </c>
      <c r="G603" s="13" t="s">
        <v>1110</v>
      </c>
      <c r="H603" s="48"/>
      <c r="I603" s="48"/>
      <c r="J603" s="13"/>
      <c r="K603" s="14">
        <f t="shared" si="408"/>
        <v>887597.2</v>
      </c>
      <c r="L603" s="14">
        <f t="shared" si="409"/>
        <v>2638743.4</v>
      </c>
      <c r="M603" s="14">
        <f t="shared" si="399"/>
        <v>1058120.7999999998</v>
      </c>
      <c r="N603" s="14">
        <f t="shared" si="410"/>
        <v>1869200.9999999998</v>
      </c>
      <c r="O603" s="14">
        <f t="shared" si="411"/>
        <v>837314.6</v>
      </c>
      <c r="P603" s="14"/>
      <c r="Q603" s="38"/>
      <c r="R603" s="14">
        <f t="shared" si="412"/>
        <v>649301.39999999991</v>
      </c>
      <c r="S603" s="38"/>
      <c r="T603" s="14">
        <f t="shared" si="413"/>
        <v>222992.4</v>
      </c>
      <c r="U603" s="14"/>
      <c r="V603" s="13"/>
      <c r="W603" s="14">
        <f t="shared" si="403"/>
        <v>8163270.7999999989</v>
      </c>
      <c r="X603" s="18" t="s">
        <v>804</v>
      </c>
      <c r="Y603" s="45">
        <v>0</v>
      </c>
      <c r="Z603" s="45">
        <v>0</v>
      </c>
      <c r="AA603" s="45">
        <v>0</v>
      </c>
      <c r="AB603" s="17">
        <f t="shared" si="404"/>
        <v>8163270.7999999989</v>
      </c>
    </row>
    <row r="604" spans="1:28" s="10" customFormat="1" ht="93.75" customHeight="1" x14ac:dyDescent="0.25">
      <c r="A604" s="15">
        <f>IF(OR(C604=0,C604=""),"",COUNTA($C$464:C604))</f>
        <v>123</v>
      </c>
      <c r="B604" s="46" t="s">
        <v>42</v>
      </c>
      <c r="C604" s="49">
        <v>1970</v>
      </c>
      <c r="D604" s="38">
        <v>2102.6999999999998</v>
      </c>
      <c r="E604" s="38">
        <v>1462.4</v>
      </c>
      <c r="F604" s="38">
        <v>640.29999999999995</v>
      </c>
      <c r="G604" s="13" t="s">
        <v>1110</v>
      </c>
      <c r="H604" s="48"/>
      <c r="I604" s="48"/>
      <c r="J604" s="13"/>
      <c r="K604" s="14">
        <f t="shared" si="408"/>
        <v>853696.2</v>
      </c>
      <c r="L604" s="14">
        <f t="shared" si="409"/>
        <v>2537958.9</v>
      </c>
      <c r="M604" s="14">
        <f t="shared" si="399"/>
        <v>1017706.7999999999</v>
      </c>
      <c r="N604" s="14">
        <f t="shared" si="410"/>
        <v>1797808.4999999998</v>
      </c>
      <c r="O604" s="14">
        <f t="shared" si="411"/>
        <v>805334.1</v>
      </c>
      <c r="P604" s="14"/>
      <c r="Q604" s="38"/>
      <c r="R604" s="14">
        <f t="shared" si="412"/>
        <v>624501.89999999991</v>
      </c>
      <c r="S604" s="38"/>
      <c r="T604" s="14">
        <f t="shared" si="413"/>
        <v>214475.4</v>
      </c>
      <c r="U604" s="14"/>
      <c r="V604" s="13"/>
      <c r="W604" s="14">
        <f t="shared" si="403"/>
        <v>7851481.7999999989</v>
      </c>
      <c r="X604" s="18" t="s">
        <v>804</v>
      </c>
      <c r="Y604" s="45">
        <v>0</v>
      </c>
      <c r="Z604" s="45">
        <v>0</v>
      </c>
      <c r="AA604" s="45">
        <v>0</v>
      </c>
      <c r="AB604" s="17">
        <f t="shared" si="404"/>
        <v>7851481.7999999989</v>
      </c>
    </row>
    <row r="605" spans="1:28" s="10" customFormat="1" ht="93.75" customHeight="1" x14ac:dyDescent="0.25">
      <c r="A605" s="15">
        <f>IF(OR(C605=0,C605=""),"",COUNTA($C$464:C605))</f>
        <v>124</v>
      </c>
      <c r="B605" s="46" t="s">
        <v>44</v>
      </c>
      <c r="C605" s="49">
        <v>1970</v>
      </c>
      <c r="D605" s="38">
        <v>5786.3</v>
      </c>
      <c r="E605" s="38">
        <v>4443.3</v>
      </c>
      <c r="F605" s="38">
        <v>0</v>
      </c>
      <c r="G605" s="13" t="s">
        <v>1110</v>
      </c>
      <c r="H605" s="48"/>
      <c r="I605" s="48"/>
      <c r="J605" s="13"/>
      <c r="K605" s="14">
        <f t="shared" si="408"/>
        <v>2349237.8000000003</v>
      </c>
      <c r="L605" s="14">
        <f t="shared" si="409"/>
        <v>6984064.1000000006</v>
      </c>
      <c r="M605" s="14">
        <f t="shared" si="399"/>
        <v>2800569.2</v>
      </c>
      <c r="N605" s="14">
        <f t="shared" si="410"/>
        <v>4947286.5</v>
      </c>
      <c r="O605" s="14">
        <f t="shared" si="411"/>
        <v>2216152.9</v>
      </c>
      <c r="P605" s="14"/>
      <c r="Q605" s="38"/>
      <c r="R605" s="14">
        <f t="shared" si="412"/>
        <v>1718531.1</v>
      </c>
      <c r="S605" s="38"/>
      <c r="T605" s="14">
        <f t="shared" si="413"/>
        <v>590202.6</v>
      </c>
      <c r="U605" s="14"/>
      <c r="V605" s="13"/>
      <c r="W605" s="14">
        <f t="shared" si="403"/>
        <v>21606044.200000003</v>
      </c>
      <c r="X605" s="18" t="s">
        <v>804</v>
      </c>
      <c r="Y605" s="45">
        <v>0</v>
      </c>
      <c r="Z605" s="45">
        <v>0</v>
      </c>
      <c r="AA605" s="45">
        <v>0</v>
      </c>
      <c r="AB605" s="17">
        <f t="shared" si="404"/>
        <v>21606044.200000003</v>
      </c>
    </row>
    <row r="606" spans="1:28" s="10" customFormat="1" ht="93.75" customHeight="1" x14ac:dyDescent="0.25">
      <c r="A606" s="15">
        <f>IF(OR(C606=0,C606=""),"",COUNTA($C$464:C606))</f>
        <v>125</v>
      </c>
      <c r="B606" s="46" t="s">
        <v>750</v>
      </c>
      <c r="C606" s="49">
        <v>1970</v>
      </c>
      <c r="D606" s="38">
        <v>4340.3999999999996</v>
      </c>
      <c r="E606" s="38">
        <v>3349.4</v>
      </c>
      <c r="F606" s="38">
        <v>0</v>
      </c>
      <c r="G606" s="13" t="s">
        <v>1110</v>
      </c>
      <c r="H606" s="48"/>
      <c r="I606" s="48"/>
      <c r="J606" s="13"/>
      <c r="K606" s="14">
        <f t="shared" si="408"/>
        <v>1762202.4</v>
      </c>
      <c r="L606" s="14">
        <f t="shared" si="409"/>
        <v>5238862.8</v>
      </c>
      <c r="M606" s="14">
        <f t="shared" si="399"/>
        <v>2100753.5999999996</v>
      </c>
      <c r="N606" s="14">
        <f t="shared" si="410"/>
        <v>3711041.9999999995</v>
      </c>
      <c r="O606" s="14">
        <f t="shared" si="411"/>
        <v>1662373.2</v>
      </c>
      <c r="P606" s="38"/>
      <c r="Q606" s="14">
        <f>2308*D606</f>
        <v>10017643.199999999</v>
      </c>
      <c r="R606" s="14">
        <f t="shared" si="412"/>
        <v>1289098.7999999998</v>
      </c>
      <c r="S606" s="14">
        <f>2763*D606</f>
        <v>11992525.199999999</v>
      </c>
      <c r="T606" s="14">
        <f t="shared" si="413"/>
        <v>442720.8</v>
      </c>
      <c r="U606" s="14">
        <f>35*D606</f>
        <v>151914</v>
      </c>
      <c r="V606" s="14">
        <f>(K606+L606+M606+N606+O606+P606+Q606+R606+S606+T606)*0.0214</f>
        <v>817848.55079999985</v>
      </c>
      <c r="W606" s="14">
        <f t="shared" si="403"/>
        <v>39186984.550799996</v>
      </c>
      <c r="X606" s="18" t="s">
        <v>804</v>
      </c>
      <c r="Y606" s="45">
        <v>0</v>
      </c>
      <c r="Z606" s="45">
        <v>0</v>
      </c>
      <c r="AA606" s="45">
        <v>0</v>
      </c>
      <c r="AB606" s="17">
        <f t="shared" si="404"/>
        <v>39186984.550799996</v>
      </c>
    </row>
    <row r="607" spans="1:28" s="10" customFormat="1" ht="93.75" customHeight="1" x14ac:dyDescent="0.25">
      <c r="A607" s="15">
        <f>IF(OR(C607=0,C607=""),"",COUNTA($C$464:C607))</f>
        <v>126</v>
      </c>
      <c r="B607" s="46" t="s">
        <v>45</v>
      </c>
      <c r="C607" s="49">
        <v>1970</v>
      </c>
      <c r="D607" s="38">
        <v>7881</v>
      </c>
      <c r="E607" s="38">
        <v>5777.4</v>
      </c>
      <c r="F607" s="38">
        <v>0</v>
      </c>
      <c r="G607" s="13" t="s">
        <v>1110</v>
      </c>
      <c r="H607" s="48"/>
      <c r="I607" s="48"/>
      <c r="J607" s="13"/>
      <c r="K607" s="14">
        <f t="shared" si="408"/>
        <v>3199686</v>
      </c>
      <c r="L607" s="14">
        <f t="shared" si="409"/>
        <v>9512367</v>
      </c>
      <c r="M607" s="14">
        <f t="shared" si="399"/>
        <v>3814404</v>
      </c>
      <c r="N607" s="14">
        <f t="shared" si="410"/>
        <v>6738255</v>
      </c>
      <c r="O607" s="14">
        <f t="shared" si="411"/>
        <v>3018423</v>
      </c>
      <c r="P607" s="14"/>
      <c r="Q607" s="38"/>
      <c r="R607" s="14">
        <f t="shared" si="412"/>
        <v>2340657</v>
      </c>
      <c r="S607" s="38"/>
      <c r="T607" s="14">
        <f t="shared" si="413"/>
        <v>803862</v>
      </c>
      <c r="U607" s="14"/>
      <c r="V607" s="13"/>
      <c r="W607" s="14">
        <f t="shared" si="403"/>
        <v>29427654</v>
      </c>
      <c r="X607" s="18" t="s">
        <v>804</v>
      </c>
      <c r="Y607" s="45">
        <v>0</v>
      </c>
      <c r="Z607" s="45">
        <v>0</v>
      </c>
      <c r="AA607" s="45">
        <v>0</v>
      </c>
      <c r="AB607" s="17">
        <f t="shared" si="404"/>
        <v>29427654</v>
      </c>
    </row>
    <row r="608" spans="1:28" s="10" customFormat="1" ht="93.75" customHeight="1" x14ac:dyDescent="0.25">
      <c r="A608" s="15">
        <f>IF(OR(C608=0,C608=""),"",COUNTA($C$464:C608))</f>
        <v>127</v>
      </c>
      <c r="B608" s="23" t="s">
        <v>751</v>
      </c>
      <c r="C608" s="34">
        <v>1970</v>
      </c>
      <c r="D608" s="14">
        <v>5881.7</v>
      </c>
      <c r="E608" s="14">
        <v>4386.3999999999996</v>
      </c>
      <c r="F608" s="14">
        <v>0</v>
      </c>
      <c r="G608" s="13" t="s">
        <v>1110</v>
      </c>
      <c r="H608" s="13"/>
      <c r="I608" s="13"/>
      <c r="J608" s="13"/>
      <c r="K608" s="14">
        <f t="shared" si="408"/>
        <v>2387970.1999999997</v>
      </c>
      <c r="L608" s="14">
        <f t="shared" si="409"/>
        <v>7099211.8999999994</v>
      </c>
      <c r="M608" s="14">
        <f t="shared" si="399"/>
        <v>2846742.8</v>
      </c>
      <c r="N608" s="14">
        <f t="shared" si="410"/>
        <v>5028853.5</v>
      </c>
      <c r="O608" s="14">
        <f t="shared" si="411"/>
        <v>2252691.1</v>
      </c>
      <c r="P608" s="14"/>
      <c r="Q608" s="14">
        <f t="shared" ref="Q608:Q611" si="414">2308*D608</f>
        <v>13574963.6</v>
      </c>
      <c r="R608" s="14">
        <f t="shared" si="412"/>
        <v>1746864.9</v>
      </c>
      <c r="S608" s="14">
        <f t="shared" ref="S608:S611" si="415">2763*D608</f>
        <v>16251137.1</v>
      </c>
      <c r="T608" s="14">
        <f t="shared" si="413"/>
        <v>599933.4</v>
      </c>
      <c r="U608" s="14">
        <f t="shared" ref="U608:U614" si="416">35*D608</f>
        <v>205859.5</v>
      </c>
      <c r="V608" s="14">
        <f t="shared" ref="V608:V625" si="417">(K608+L608+M608+N608+O608+P608+Q608+R608+S608+T608)*0.0214</f>
        <v>1108271.0858999998</v>
      </c>
      <c r="W608" s="14">
        <f t="shared" si="403"/>
        <v>53102499.085900001</v>
      </c>
      <c r="X608" s="18" t="s">
        <v>804</v>
      </c>
      <c r="Y608" s="45">
        <v>0</v>
      </c>
      <c r="Z608" s="45">
        <v>0</v>
      </c>
      <c r="AA608" s="45">
        <v>0</v>
      </c>
      <c r="AB608" s="17">
        <f t="shared" si="404"/>
        <v>53102499.085900001</v>
      </c>
    </row>
    <row r="609" spans="1:28" s="10" customFormat="1" ht="93.75" customHeight="1" x14ac:dyDescent="0.25">
      <c r="A609" s="15">
        <f>IF(OR(C609=0,C609=""),"",COUNTA($C$464:C609))</f>
        <v>128</v>
      </c>
      <c r="B609" s="23" t="s">
        <v>752</v>
      </c>
      <c r="C609" s="34">
        <v>1970</v>
      </c>
      <c r="D609" s="14">
        <v>4449.5</v>
      </c>
      <c r="E609" s="14">
        <v>3078.1</v>
      </c>
      <c r="F609" s="14">
        <v>0</v>
      </c>
      <c r="G609" s="13" t="s">
        <v>1110</v>
      </c>
      <c r="H609" s="13"/>
      <c r="I609" s="13"/>
      <c r="J609" s="13"/>
      <c r="K609" s="14">
        <f t="shared" si="408"/>
        <v>1806497</v>
      </c>
      <c r="L609" s="14">
        <f t="shared" si="409"/>
        <v>5370546.5</v>
      </c>
      <c r="M609" s="14">
        <f t="shared" si="399"/>
        <v>2153558</v>
      </c>
      <c r="N609" s="14">
        <f t="shared" si="410"/>
        <v>3804322.5</v>
      </c>
      <c r="O609" s="14">
        <f t="shared" si="411"/>
        <v>1704158.5</v>
      </c>
      <c r="P609" s="14"/>
      <c r="Q609" s="14">
        <f t="shared" si="414"/>
        <v>10269446</v>
      </c>
      <c r="R609" s="14">
        <f t="shared" si="412"/>
        <v>1321501.5</v>
      </c>
      <c r="S609" s="14">
        <f t="shared" si="415"/>
        <v>12293968.5</v>
      </c>
      <c r="T609" s="14">
        <f t="shared" si="413"/>
        <v>453849</v>
      </c>
      <c r="U609" s="14">
        <f t="shared" si="416"/>
        <v>155732.5</v>
      </c>
      <c r="V609" s="14">
        <f t="shared" si="417"/>
        <v>838405.93649999995</v>
      </c>
      <c r="W609" s="14">
        <f t="shared" si="403"/>
        <v>40171985.936499998</v>
      </c>
      <c r="X609" s="18" t="s">
        <v>804</v>
      </c>
      <c r="Y609" s="45">
        <v>0</v>
      </c>
      <c r="Z609" s="45">
        <v>0</v>
      </c>
      <c r="AA609" s="45">
        <v>0</v>
      </c>
      <c r="AB609" s="17">
        <f t="shared" si="404"/>
        <v>40171985.936499998</v>
      </c>
    </row>
    <row r="610" spans="1:28" s="10" customFormat="1" ht="93.75" customHeight="1" x14ac:dyDescent="0.25">
      <c r="A610" s="15">
        <f>IF(OR(C610=0,C610=""),"",COUNTA($C$464:C610))</f>
        <v>129</v>
      </c>
      <c r="B610" s="23" t="s">
        <v>753</v>
      </c>
      <c r="C610" s="34">
        <v>1970</v>
      </c>
      <c r="D610" s="14">
        <v>6014.4</v>
      </c>
      <c r="E610" s="14">
        <v>4362.3999999999996</v>
      </c>
      <c r="F610" s="14">
        <v>0</v>
      </c>
      <c r="G610" s="13" t="s">
        <v>1110</v>
      </c>
      <c r="H610" s="13"/>
      <c r="I610" s="13"/>
      <c r="J610" s="13"/>
      <c r="K610" s="14">
        <f t="shared" si="408"/>
        <v>2441846.4</v>
      </c>
      <c r="L610" s="14">
        <f t="shared" si="409"/>
        <v>7259380.7999999998</v>
      </c>
      <c r="M610" s="14">
        <f t="shared" si="399"/>
        <v>2910969.5999999996</v>
      </c>
      <c r="N610" s="14">
        <f t="shared" si="410"/>
        <v>5142312</v>
      </c>
      <c r="O610" s="14">
        <f t="shared" si="411"/>
        <v>2303515.1999999997</v>
      </c>
      <c r="P610" s="14"/>
      <c r="Q610" s="14">
        <f t="shared" si="414"/>
        <v>13881235.199999999</v>
      </c>
      <c r="R610" s="14">
        <f t="shared" si="412"/>
        <v>1786276.7999999998</v>
      </c>
      <c r="S610" s="14">
        <f t="shared" si="415"/>
        <v>16617787.199999999</v>
      </c>
      <c r="T610" s="14">
        <f t="shared" si="413"/>
        <v>613468.79999999993</v>
      </c>
      <c r="U610" s="14">
        <f t="shared" si="416"/>
        <v>210504</v>
      </c>
      <c r="V610" s="14">
        <f t="shared" si="417"/>
        <v>1133275.3487999996</v>
      </c>
      <c r="W610" s="14">
        <f t="shared" si="403"/>
        <v>54300571.348799981</v>
      </c>
      <c r="X610" s="18" t="s">
        <v>804</v>
      </c>
      <c r="Y610" s="45">
        <v>0</v>
      </c>
      <c r="Z610" s="45">
        <v>0</v>
      </c>
      <c r="AA610" s="45">
        <v>0</v>
      </c>
      <c r="AB610" s="17">
        <f t="shared" si="404"/>
        <v>54300571.348799981</v>
      </c>
    </row>
    <row r="611" spans="1:28" s="10" customFormat="1" ht="93.75" customHeight="1" x14ac:dyDescent="0.25">
      <c r="A611" s="15">
        <f>IF(OR(C611=0,C611=""),"",COUNTA($C$464:C611))</f>
        <v>130</v>
      </c>
      <c r="B611" s="23" t="s">
        <v>754</v>
      </c>
      <c r="C611" s="34">
        <v>1970</v>
      </c>
      <c r="D611" s="14">
        <v>3526.5</v>
      </c>
      <c r="E611" s="14">
        <v>2679.9</v>
      </c>
      <c r="F611" s="14">
        <v>0</v>
      </c>
      <c r="G611" s="13" t="s">
        <v>1110</v>
      </c>
      <c r="H611" s="13"/>
      <c r="I611" s="13"/>
      <c r="J611" s="13"/>
      <c r="K611" s="14">
        <f t="shared" si="408"/>
        <v>1431759</v>
      </c>
      <c r="L611" s="14">
        <f t="shared" si="409"/>
        <v>4256485.5</v>
      </c>
      <c r="M611" s="14">
        <f t="shared" si="399"/>
        <v>1706826</v>
      </c>
      <c r="N611" s="14">
        <f t="shared" si="410"/>
        <v>3015157.5</v>
      </c>
      <c r="O611" s="14">
        <f t="shared" si="411"/>
        <v>1350649.5</v>
      </c>
      <c r="P611" s="14"/>
      <c r="Q611" s="14">
        <f t="shared" si="414"/>
        <v>8139162</v>
      </c>
      <c r="R611" s="14">
        <f t="shared" si="412"/>
        <v>1047370.5</v>
      </c>
      <c r="S611" s="14">
        <f t="shared" si="415"/>
        <v>9743719.5</v>
      </c>
      <c r="T611" s="14">
        <f t="shared" si="413"/>
        <v>359703</v>
      </c>
      <c r="U611" s="14">
        <f t="shared" si="416"/>
        <v>123427.5</v>
      </c>
      <c r="V611" s="14">
        <f t="shared" si="417"/>
        <v>664487.81549999991</v>
      </c>
      <c r="W611" s="14">
        <f t="shared" si="403"/>
        <v>31838747.815499999</v>
      </c>
      <c r="X611" s="18" t="s">
        <v>804</v>
      </c>
      <c r="Y611" s="45">
        <v>0</v>
      </c>
      <c r="Z611" s="45">
        <v>0</v>
      </c>
      <c r="AA611" s="45">
        <v>0</v>
      </c>
      <c r="AB611" s="17">
        <f t="shared" si="404"/>
        <v>31838747.815499999</v>
      </c>
    </row>
    <row r="612" spans="1:28" s="10" customFormat="1" ht="93.75" customHeight="1" x14ac:dyDescent="0.25">
      <c r="A612" s="15">
        <f>IF(OR(C612=0,C612=""),"",COUNTA($C$464:C612))</f>
        <v>131</v>
      </c>
      <c r="B612" s="23" t="s">
        <v>120</v>
      </c>
      <c r="C612" s="34">
        <v>1970</v>
      </c>
      <c r="D612" s="14">
        <v>5079</v>
      </c>
      <c r="E612" s="14">
        <v>4099</v>
      </c>
      <c r="F612" s="14">
        <v>980</v>
      </c>
      <c r="G612" s="13" t="s">
        <v>1110</v>
      </c>
      <c r="H612" s="13"/>
      <c r="I612" s="13"/>
      <c r="J612" s="13"/>
      <c r="K612" s="14">
        <f t="shared" si="408"/>
        <v>2062074</v>
      </c>
      <c r="L612" s="14">
        <f t="shared" si="409"/>
        <v>6130353</v>
      </c>
      <c r="M612" s="14">
        <f t="shared" si="399"/>
        <v>2458236</v>
      </c>
      <c r="N612" s="14">
        <f t="shared" si="410"/>
        <v>4342545</v>
      </c>
      <c r="O612" s="14">
        <f t="shared" si="411"/>
        <v>1945257</v>
      </c>
      <c r="P612" s="14"/>
      <c r="Q612" s="14"/>
      <c r="R612" s="14">
        <f t="shared" si="412"/>
        <v>1508463</v>
      </c>
      <c r="S612" s="14"/>
      <c r="T612" s="14">
        <f t="shared" si="413"/>
        <v>518058</v>
      </c>
      <c r="U612" s="14">
        <f t="shared" si="416"/>
        <v>177765</v>
      </c>
      <c r="V612" s="14">
        <f t="shared" si="417"/>
        <v>405850.70039999997</v>
      </c>
      <c r="W612" s="14">
        <f t="shared" si="403"/>
        <v>19548601.700399999</v>
      </c>
      <c r="X612" s="18" t="s">
        <v>804</v>
      </c>
      <c r="Y612" s="45">
        <v>0</v>
      </c>
      <c r="Z612" s="45">
        <v>0</v>
      </c>
      <c r="AA612" s="45">
        <v>0</v>
      </c>
      <c r="AB612" s="17">
        <f t="shared" si="404"/>
        <v>19548601.700399999</v>
      </c>
    </row>
    <row r="613" spans="1:28" s="10" customFormat="1" ht="93.75" customHeight="1" x14ac:dyDescent="0.25">
      <c r="A613" s="15">
        <f>IF(OR(C613=0,C613=""),"",COUNTA($C$464:C613))</f>
        <v>132</v>
      </c>
      <c r="B613" s="23" t="s">
        <v>755</v>
      </c>
      <c r="C613" s="34">
        <v>1970</v>
      </c>
      <c r="D613" s="14">
        <v>4119.1000000000004</v>
      </c>
      <c r="E613" s="14">
        <v>3304.2</v>
      </c>
      <c r="F613" s="14">
        <v>39.799999999999997</v>
      </c>
      <c r="G613" s="13" t="s">
        <v>1110</v>
      </c>
      <c r="H613" s="13"/>
      <c r="I613" s="13"/>
      <c r="J613" s="13"/>
      <c r="K613" s="14">
        <f t="shared" si="408"/>
        <v>1672354.6</v>
      </c>
      <c r="L613" s="14">
        <f t="shared" si="409"/>
        <v>4971753.7</v>
      </c>
      <c r="M613" s="14">
        <f t="shared" si="399"/>
        <v>1993644.4000000001</v>
      </c>
      <c r="N613" s="14">
        <f t="shared" si="410"/>
        <v>3521830.5000000005</v>
      </c>
      <c r="O613" s="14">
        <f t="shared" si="411"/>
        <v>1577615.3</v>
      </c>
      <c r="P613" s="14"/>
      <c r="Q613" s="14">
        <f t="shared" ref="Q613:Q614" si="418">2308*D613</f>
        <v>9506882.8000000007</v>
      </c>
      <c r="R613" s="14">
        <f t="shared" si="412"/>
        <v>1223372.7000000002</v>
      </c>
      <c r="S613" s="14">
        <f t="shared" ref="S613:S614" si="419">2763*D613</f>
        <v>11381073.300000001</v>
      </c>
      <c r="T613" s="14">
        <f t="shared" si="413"/>
        <v>420148.2</v>
      </c>
      <c r="U613" s="14">
        <f t="shared" si="416"/>
        <v>144168.5</v>
      </c>
      <c r="V613" s="14">
        <f t="shared" si="417"/>
        <v>776149.65570000012</v>
      </c>
      <c r="W613" s="14">
        <f t="shared" si="403"/>
        <v>37188993.655700006</v>
      </c>
      <c r="X613" s="18" t="s">
        <v>804</v>
      </c>
      <c r="Y613" s="45">
        <v>0</v>
      </c>
      <c r="Z613" s="45">
        <v>0</v>
      </c>
      <c r="AA613" s="45">
        <v>0</v>
      </c>
      <c r="AB613" s="17">
        <f t="shared" si="404"/>
        <v>37188993.655700006</v>
      </c>
    </row>
    <row r="614" spans="1:28" s="10" customFormat="1" ht="93.75" customHeight="1" x14ac:dyDescent="0.25">
      <c r="A614" s="15">
        <f>IF(OR(C614=0,C614=""),"",COUNTA($C$464:C614))</f>
        <v>133</v>
      </c>
      <c r="B614" s="23" t="s">
        <v>756</v>
      </c>
      <c r="C614" s="34">
        <v>1970</v>
      </c>
      <c r="D614" s="14">
        <v>4295.5</v>
      </c>
      <c r="E614" s="14">
        <v>3098.6</v>
      </c>
      <c r="F614" s="14">
        <v>287.10000000000002</v>
      </c>
      <c r="G614" s="13" t="s">
        <v>1110</v>
      </c>
      <c r="H614" s="13"/>
      <c r="I614" s="13"/>
      <c r="J614" s="13"/>
      <c r="K614" s="14">
        <f t="shared" si="408"/>
        <v>1743973</v>
      </c>
      <c r="L614" s="14">
        <f t="shared" si="409"/>
        <v>5184668.5</v>
      </c>
      <c r="M614" s="14">
        <f t="shared" si="399"/>
        <v>2079022</v>
      </c>
      <c r="N614" s="14">
        <f t="shared" si="410"/>
        <v>3672652.5</v>
      </c>
      <c r="O614" s="14">
        <f t="shared" si="411"/>
        <v>1645176.5</v>
      </c>
      <c r="P614" s="14"/>
      <c r="Q614" s="14">
        <f t="shared" si="418"/>
        <v>9914014</v>
      </c>
      <c r="R614" s="14">
        <f t="shared" si="412"/>
        <v>1275763.5</v>
      </c>
      <c r="S614" s="14">
        <f t="shared" si="419"/>
        <v>11868466.5</v>
      </c>
      <c r="T614" s="14">
        <f t="shared" si="413"/>
        <v>438141</v>
      </c>
      <c r="U614" s="14">
        <f t="shared" si="416"/>
        <v>150342.5</v>
      </c>
      <c r="V614" s="14">
        <f t="shared" si="417"/>
        <v>809388.17849999992</v>
      </c>
      <c r="W614" s="14">
        <f t="shared" si="403"/>
        <v>38781608.178499997</v>
      </c>
      <c r="X614" s="18" t="s">
        <v>804</v>
      </c>
      <c r="Y614" s="45">
        <v>0</v>
      </c>
      <c r="Z614" s="45">
        <v>0</v>
      </c>
      <c r="AA614" s="45">
        <v>0</v>
      </c>
      <c r="AB614" s="17">
        <f t="shared" si="404"/>
        <v>38781608.178499997</v>
      </c>
    </row>
    <row r="615" spans="1:28" s="10" customFormat="1" ht="93.75" customHeight="1" x14ac:dyDescent="0.25">
      <c r="A615" s="15">
        <f>IF(OR(C615=0,C615=""),"",COUNTA($C$464:C615))</f>
        <v>134</v>
      </c>
      <c r="B615" s="23" t="s">
        <v>116</v>
      </c>
      <c r="C615" s="34">
        <v>1970</v>
      </c>
      <c r="D615" s="14">
        <v>4196.3</v>
      </c>
      <c r="E615" s="14">
        <v>3663.9</v>
      </c>
      <c r="F615" s="14">
        <v>170.3</v>
      </c>
      <c r="G615" s="63" t="s">
        <v>1111</v>
      </c>
      <c r="H615" s="13"/>
      <c r="I615" s="13"/>
      <c r="J615" s="13"/>
      <c r="K615" s="14">
        <f>430*D615</f>
        <v>1804409</v>
      </c>
      <c r="L615" s="14">
        <f>886*D615</f>
        <v>3717921.8000000003</v>
      </c>
      <c r="M615" s="14">
        <f>426*D615</f>
        <v>1787623.8</v>
      </c>
      <c r="N615" s="14">
        <f>212*D615</f>
        <v>889615.60000000009</v>
      </c>
      <c r="O615" s="14">
        <f>300*D615</f>
        <v>1258890</v>
      </c>
      <c r="P615" s="14"/>
      <c r="Q615" s="14"/>
      <c r="R615" s="14"/>
      <c r="S615" s="14">
        <f>1608*D615</f>
        <v>6747650.4000000004</v>
      </c>
      <c r="T615" s="14">
        <f>80*D615</f>
        <v>335704</v>
      </c>
      <c r="U615" s="14">
        <f>34*D615</f>
        <v>142674.20000000001</v>
      </c>
      <c r="V615" s="14">
        <f t="shared" si="417"/>
        <v>353994.83244000003</v>
      </c>
      <c r="W615" s="14">
        <f t="shared" si="403"/>
        <v>17038483.632440001</v>
      </c>
      <c r="X615" s="18" t="s">
        <v>804</v>
      </c>
      <c r="Y615" s="45">
        <v>0</v>
      </c>
      <c r="Z615" s="45">
        <v>0</v>
      </c>
      <c r="AA615" s="45">
        <v>0</v>
      </c>
      <c r="AB615" s="17">
        <f t="shared" si="404"/>
        <v>17038483.632440001</v>
      </c>
    </row>
    <row r="616" spans="1:28" s="10" customFormat="1" ht="93.75" customHeight="1" x14ac:dyDescent="0.25">
      <c r="A616" s="15">
        <f>IF(OR(C616=0,C616=""),"",COUNTA($C$464:C616))</f>
        <v>135</v>
      </c>
      <c r="B616" s="23" t="s">
        <v>757</v>
      </c>
      <c r="C616" s="34">
        <v>1970</v>
      </c>
      <c r="D616" s="14">
        <v>4458.5</v>
      </c>
      <c r="E616" s="14">
        <v>3080.1</v>
      </c>
      <c r="F616" s="14">
        <v>0</v>
      </c>
      <c r="G616" s="13" t="s">
        <v>1110</v>
      </c>
      <c r="H616" s="13"/>
      <c r="I616" s="13"/>
      <c r="J616" s="13"/>
      <c r="K616" s="14">
        <f t="shared" ref="K616:K625" si="420">406*D616</f>
        <v>1810151</v>
      </c>
      <c r="L616" s="14">
        <f t="shared" ref="L616:L625" si="421">1207*D616</f>
        <v>5381409.5</v>
      </c>
      <c r="M616" s="14">
        <f t="shared" ref="M616:M625" si="422">484*D616</f>
        <v>2157914</v>
      </c>
      <c r="N616" s="14">
        <f t="shared" ref="N616:N625" si="423">855*D616</f>
        <v>3812017.5</v>
      </c>
      <c r="O616" s="14">
        <f t="shared" ref="O616:O625" si="424">383*D616</f>
        <v>1707605.5</v>
      </c>
      <c r="P616" s="14"/>
      <c r="Q616" s="14">
        <f t="shared" ref="Q616:Q622" si="425">2308*D616</f>
        <v>10290218</v>
      </c>
      <c r="R616" s="14">
        <f t="shared" ref="R616:R625" si="426">297*D616</f>
        <v>1324174.5</v>
      </c>
      <c r="S616" s="14">
        <f t="shared" ref="S616:S622" si="427">2763*D616</f>
        <v>12318835.5</v>
      </c>
      <c r="T616" s="14">
        <f t="shared" ref="T616:T625" si="428">102*D616</f>
        <v>454767</v>
      </c>
      <c r="U616" s="14">
        <f t="shared" ref="U616:U625" si="429">35*D616</f>
        <v>156047.5</v>
      </c>
      <c r="V616" s="14">
        <f t="shared" si="417"/>
        <v>840101.77949999995</v>
      </c>
      <c r="W616" s="14">
        <f t="shared" si="403"/>
        <v>40253241.7795</v>
      </c>
      <c r="X616" s="18" t="s">
        <v>804</v>
      </c>
      <c r="Y616" s="45">
        <v>0</v>
      </c>
      <c r="Z616" s="45">
        <v>0</v>
      </c>
      <c r="AA616" s="45">
        <v>0</v>
      </c>
      <c r="AB616" s="17">
        <f t="shared" si="404"/>
        <v>40253241.7795</v>
      </c>
    </row>
    <row r="617" spans="1:28" s="10" customFormat="1" ht="93.75" customHeight="1" x14ac:dyDescent="0.25">
      <c r="A617" s="15">
        <f>IF(OR(C617=0,C617=""),"",COUNTA($C$464:C617))</f>
        <v>136</v>
      </c>
      <c r="B617" s="23" t="s">
        <v>758</v>
      </c>
      <c r="C617" s="34">
        <v>1970</v>
      </c>
      <c r="D617" s="14">
        <v>4397.3</v>
      </c>
      <c r="E617" s="14">
        <v>3046.5</v>
      </c>
      <c r="F617" s="14">
        <v>0</v>
      </c>
      <c r="G617" s="13" t="s">
        <v>1110</v>
      </c>
      <c r="H617" s="13"/>
      <c r="I617" s="13"/>
      <c r="J617" s="13"/>
      <c r="K617" s="14">
        <f t="shared" si="420"/>
        <v>1785303.8</v>
      </c>
      <c r="L617" s="14">
        <f t="shared" si="421"/>
        <v>5307541.1000000006</v>
      </c>
      <c r="M617" s="14">
        <f t="shared" si="422"/>
        <v>2128293.2000000002</v>
      </c>
      <c r="N617" s="14">
        <f t="shared" si="423"/>
        <v>3759691.5</v>
      </c>
      <c r="O617" s="14">
        <f t="shared" si="424"/>
        <v>1684165.9000000001</v>
      </c>
      <c r="P617" s="14"/>
      <c r="Q617" s="14">
        <f t="shared" si="425"/>
        <v>10148968.4</v>
      </c>
      <c r="R617" s="14">
        <f t="shared" si="426"/>
        <v>1305998.1000000001</v>
      </c>
      <c r="S617" s="14">
        <f t="shared" si="427"/>
        <v>12149739.9</v>
      </c>
      <c r="T617" s="14">
        <f t="shared" si="428"/>
        <v>448524.60000000003</v>
      </c>
      <c r="U617" s="14">
        <f t="shared" si="429"/>
        <v>153905.5</v>
      </c>
      <c r="V617" s="14">
        <f t="shared" si="417"/>
        <v>828570.04710000008</v>
      </c>
      <c r="W617" s="14">
        <f t="shared" si="403"/>
        <v>39700702.047100008</v>
      </c>
      <c r="X617" s="18" t="s">
        <v>804</v>
      </c>
      <c r="Y617" s="45">
        <v>0</v>
      </c>
      <c r="Z617" s="45">
        <v>0</v>
      </c>
      <c r="AA617" s="45">
        <v>0</v>
      </c>
      <c r="AB617" s="17">
        <f t="shared" si="404"/>
        <v>39700702.047100008</v>
      </c>
    </row>
    <row r="618" spans="1:28" s="10" customFormat="1" ht="93.75" customHeight="1" x14ac:dyDescent="0.25">
      <c r="A618" s="15">
        <f>IF(OR(C618=0,C618=""),"",COUNTA($C$464:C618))</f>
        <v>137</v>
      </c>
      <c r="B618" s="23" t="s">
        <v>759</v>
      </c>
      <c r="C618" s="34">
        <v>1970</v>
      </c>
      <c r="D618" s="14">
        <v>3586.6</v>
      </c>
      <c r="E618" s="14">
        <v>1985</v>
      </c>
      <c r="F618" s="14">
        <v>674.3</v>
      </c>
      <c r="G618" s="13" t="s">
        <v>1110</v>
      </c>
      <c r="H618" s="13"/>
      <c r="I618" s="13"/>
      <c r="J618" s="13"/>
      <c r="K618" s="14">
        <f t="shared" si="420"/>
        <v>1456159.5999999999</v>
      </c>
      <c r="L618" s="14">
        <f t="shared" si="421"/>
        <v>4329026.2</v>
      </c>
      <c r="M618" s="14">
        <f t="shared" si="422"/>
        <v>1735914.4</v>
      </c>
      <c r="N618" s="14">
        <f t="shared" si="423"/>
        <v>3066543</v>
      </c>
      <c r="O618" s="14">
        <f t="shared" si="424"/>
        <v>1373667.8</v>
      </c>
      <c r="P618" s="14"/>
      <c r="Q618" s="14">
        <f t="shared" si="425"/>
        <v>8277872.7999999998</v>
      </c>
      <c r="R618" s="14">
        <f t="shared" si="426"/>
        <v>1065220.2</v>
      </c>
      <c r="S618" s="14">
        <f t="shared" si="427"/>
        <v>9909775.7999999989</v>
      </c>
      <c r="T618" s="14">
        <f t="shared" si="428"/>
        <v>365833.2</v>
      </c>
      <c r="U618" s="14">
        <f t="shared" si="429"/>
        <v>125531</v>
      </c>
      <c r="V618" s="14">
        <f t="shared" si="417"/>
        <v>675812.27819999994</v>
      </c>
      <c r="W618" s="14">
        <f t="shared" si="403"/>
        <v>32381356.278199997</v>
      </c>
      <c r="X618" s="18" t="s">
        <v>804</v>
      </c>
      <c r="Y618" s="45">
        <v>0</v>
      </c>
      <c r="Z618" s="45">
        <v>0</v>
      </c>
      <c r="AA618" s="45">
        <v>0</v>
      </c>
      <c r="AB618" s="17">
        <f t="shared" si="404"/>
        <v>32381356.278199997</v>
      </c>
    </row>
    <row r="619" spans="1:28" s="10" customFormat="1" ht="93.75" customHeight="1" x14ac:dyDescent="0.25">
      <c r="A619" s="15">
        <f>IF(OR(C619=0,C619=""),"",COUNTA($C$464:C619))</f>
        <v>138</v>
      </c>
      <c r="B619" s="46" t="s">
        <v>760</v>
      </c>
      <c r="C619" s="49">
        <v>1970</v>
      </c>
      <c r="D619" s="38">
        <v>4397.3</v>
      </c>
      <c r="E619" s="38">
        <v>2719.1</v>
      </c>
      <c r="F619" s="38">
        <v>0</v>
      </c>
      <c r="G619" s="13" t="s">
        <v>1110</v>
      </c>
      <c r="H619" s="48"/>
      <c r="I619" s="48"/>
      <c r="J619" s="13"/>
      <c r="K619" s="14">
        <f t="shared" si="420"/>
        <v>1785303.8</v>
      </c>
      <c r="L619" s="14">
        <f t="shared" si="421"/>
        <v>5307541.1000000006</v>
      </c>
      <c r="M619" s="14">
        <f t="shared" si="422"/>
        <v>2128293.2000000002</v>
      </c>
      <c r="N619" s="14">
        <f t="shared" si="423"/>
        <v>3759691.5</v>
      </c>
      <c r="O619" s="14">
        <f t="shared" si="424"/>
        <v>1684165.9000000001</v>
      </c>
      <c r="P619" s="14"/>
      <c r="Q619" s="14">
        <f t="shared" si="425"/>
        <v>10148968.4</v>
      </c>
      <c r="R619" s="14">
        <f t="shared" si="426"/>
        <v>1305998.1000000001</v>
      </c>
      <c r="S619" s="14">
        <f t="shared" si="427"/>
        <v>12149739.9</v>
      </c>
      <c r="T619" s="14">
        <f t="shared" si="428"/>
        <v>448524.60000000003</v>
      </c>
      <c r="U619" s="14">
        <f t="shared" si="429"/>
        <v>153905.5</v>
      </c>
      <c r="V619" s="14">
        <f t="shared" si="417"/>
        <v>828570.04710000008</v>
      </c>
      <c r="W619" s="14">
        <f t="shared" si="403"/>
        <v>39700702.047100008</v>
      </c>
      <c r="X619" s="18" t="s">
        <v>804</v>
      </c>
      <c r="Y619" s="45">
        <v>0</v>
      </c>
      <c r="Z619" s="45">
        <v>0</v>
      </c>
      <c r="AA619" s="45">
        <v>0</v>
      </c>
      <c r="AB619" s="17">
        <f t="shared" si="404"/>
        <v>39700702.047100008</v>
      </c>
    </row>
    <row r="620" spans="1:28" s="10" customFormat="1" ht="93.75" customHeight="1" x14ac:dyDescent="0.25">
      <c r="A620" s="15">
        <f>IF(OR(C620=0,C620=""),"",COUNTA($C$464:C620))</f>
        <v>139</v>
      </c>
      <c r="B620" s="46" t="s">
        <v>761</v>
      </c>
      <c r="C620" s="49">
        <v>1970</v>
      </c>
      <c r="D620" s="38">
        <v>3641.3</v>
      </c>
      <c r="E620" s="38">
        <v>2745.8</v>
      </c>
      <c r="F620" s="38">
        <v>0</v>
      </c>
      <c r="G620" s="13" t="s">
        <v>1110</v>
      </c>
      <c r="H620" s="48"/>
      <c r="I620" s="48"/>
      <c r="J620" s="13"/>
      <c r="K620" s="14">
        <f t="shared" si="420"/>
        <v>1478367.8</v>
      </c>
      <c r="L620" s="14">
        <f t="shared" si="421"/>
        <v>4395049.1000000006</v>
      </c>
      <c r="M620" s="14">
        <f t="shared" si="422"/>
        <v>1762389.2000000002</v>
      </c>
      <c r="N620" s="14">
        <f t="shared" si="423"/>
        <v>3113311.5</v>
      </c>
      <c r="O620" s="14">
        <f t="shared" si="424"/>
        <v>1394617.9000000001</v>
      </c>
      <c r="P620" s="14"/>
      <c r="Q620" s="14">
        <f t="shared" si="425"/>
        <v>8404120.4000000004</v>
      </c>
      <c r="R620" s="14">
        <f t="shared" si="426"/>
        <v>1081466.1000000001</v>
      </c>
      <c r="S620" s="14">
        <f t="shared" si="427"/>
        <v>10060911.9</v>
      </c>
      <c r="T620" s="14">
        <f t="shared" si="428"/>
        <v>371412.60000000003</v>
      </c>
      <c r="U620" s="14">
        <f t="shared" si="429"/>
        <v>127445.5</v>
      </c>
      <c r="V620" s="14">
        <f t="shared" si="417"/>
        <v>686119.23510000017</v>
      </c>
      <c r="W620" s="14">
        <f t="shared" si="403"/>
        <v>32875211.235100009</v>
      </c>
      <c r="X620" s="18" t="s">
        <v>804</v>
      </c>
      <c r="Y620" s="45">
        <v>0</v>
      </c>
      <c r="Z620" s="45">
        <v>0</v>
      </c>
      <c r="AA620" s="45">
        <v>0</v>
      </c>
      <c r="AB620" s="17">
        <f t="shared" si="404"/>
        <v>32875211.235100009</v>
      </c>
    </row>
    <row r="621" spans="1:28" s="10" customFormat="1" ht="93.75" customHeight="1" x14ac:dyDescent="0.25">
      <c r="A621" s="15">
        <f>IF(OR(C621=0,C621=""),"",COUNTA($C$464:C621))</f>
        <v>140</v>
      </c>
      <c r="B621" s="46" t="s">
        <v>762</v>
      </c>
      <c r="C621" s="49">
        <v>1970</v>
      </c>
      <c r="D621" s="38">
        <v>5830.6</v>
      </c>
      <c r="E621" s="38">
        <v>4339.2</v>
      </c>
      <c r="F621" s="38">
        <v>168.4</v>
      </c>
      <c r="G621" s="13" t="s">
        <v>1110</v>
      </c>
      <c r="H621" s="48"/>
      <c r="I621" s="48"/>
      <c r="J621" s="13"/>
      <c r="K621" s="14">
        <f t="shared" si="420"/>
        <v>2367223.6</v>
      </c>
      <c r="L621" s="14">
        <f t="shared" si="421"/>
        <v>7037534.2000000002</v>
      </c>
      <c r="M621" s="14">
        <f t="shared" si="422"/>
        <v>2822010.4000000004</v>
      </c>
      <c r="N621" s="14">
        <f t="shared" si="423"/>
        <v>4985163</v>
      </c>
      <c r="O621" s="14">
        <f t="shared" si="424"/>
        <v>2233119.8000000003</v>
      </c>
      <c r="P621" s="14"/>
      <c r="Q621" s="14">
        <f t="shared" si="425"/>
        <v>13457024.800000001</v>
      </c>
      <c r="R621" s="14">
        <f t="shared" si="426"/>
        <v>1731688.2000000002</v>
      </c>
      <c r="S621" s="14">
        <f t="shared" si="427"/>
        <v>16109947.800000001</v>
      </c>
      <c r="T621" s="14">
        <f t="shared" si="428"/>
        <v>594721.20000000007</v>
      </c>
      <c r="U621" s="14">
        <f t="shared" si="429"/>
        <v>204071</v>
      </c>
      <c r="V621" s="14">
        <f t="shared" si="417"/>
        <v>1098642.4662000004</v>
      </c>
      <c r="W621" s="14">
        <f t="shared" si="403"/>
        <v>52641146.466200016</v>
      </c>
      <c r="X621" s="18" t="s">
        <v>804</v>
      </c>
      <c r="Y621" s="45">
        <v>0</v>
      </c>
      <c r="Z621" s="45">
        <v>0</v>
      </c>
      <c r="AA621" s="45">
        <v>0</v>
      </c>
      <c r="AB621" s="17">
        <f t="shared" si="404"/>
        <v>52641146.466200016</v>
      </c>
    </row>
    <row r="622" spans="1:28" s="10" customFormat="1" ht="93.75" customHeight="1" x14ac:dyDescent="0.25">
      <c r="A622" s="15">
        <f>IF(OR(C622=0,C622=""),"",COUNTA($C$464:C622))</f>
        <v>141</v>
      </c>
      <c r="B622" s="23" t="s">
        <v>763</v>
      </c>
      <c r="C622" s="34">
        <v>1970</v>
      </c>
      <c r="D622" s="14">
        <v>5822.1</v>
      </c>
      <c r="E622" s="14">
        <v>4348.1000000000004</v>
      </c>
      <c r="F622" s="14">
        <v>111.3</v>
      </c>
      <c r="G622" s="13" t="s">
        <v>1110</v>
      </c>
      <c r="H622" s="13"/>
      <c r="I622" s="13"/>
      <c r="J622" s="13"/>
      <c r="K622" s="14">
        <f t="shared" si="420"/>
        <v>2363772.6</v>
      </c>
      <c r="L622" s="14">
        <f t="shared" si="421"/>
        <v>7027274.7000000002</v>
      </c>
      <c r="M622" s="14">
        <f t="shared" si="422"/>
        <v>2817896.4000000004</v>
      </c>
      <c r="N622" s="14">
        <f t="shared" si="423"/>
        <v>4977895.5</v>
      </c>
      <c r="O622" s="14">
        <f t="shared" si="424"/>
        <v>2229864.3000000003</v>
      </c>
      <c r="P622" s="14"/>
      <c r="Q622" s="14">
        <f t="shared" si="425"/>
        <v>13437406.800000001</v>
      </c>
      <c r="R622" s="14">
        <f t="shared" si="426"/>
        <v>1729163.7000000002</v>
      </c>
      <c r="S622" s="14">
        <f t="shared" si="427"/>
        <v>16086462.300000001</v>
      </c>
      <c r="T622" s="14">
        <f t="shared" si="428"/>
        <v>593854.20000000007</v>
      </c>
      <c r="U622" s="14">
        <f t="shared" si="429"/>
        <v>203773.5</v>
      </c>
      <c r="V622" s="14">
        <f t="shared" si="417"/>
        <v>1097040.8367000003</v>
      </c>
      <c r="W622" s="14">
        <f t="shared" si="403"/>
        <v>52564404.836700015</v>
      </c>
      <c r="X622" s="18" t="s">
        <v>804</v>
      </c>
      <c r="Y622" s="45">
        <v>0</v>
      </c>
      <c r="Z622" s="45">
        <v>0</v>
      </c>
      <c r="AA622" s="45">
        <v>0</v>
      </c>
      <c r="AB622" s="17">
        <f t="shared" si="404"/>
        <v>52564404.836700015</v>
      </c>
    </row>
    <row r="623" spans="1:28" s="10" customFormat="1" ht="93.75" customHeight="1" x14ac:dyDescent="0.25">
      <c r="A623" s="15">
        <f>IF(OR(C623=0,C623=""),"",COUNTA($C$464:C623))</f>
        <v>142</v>
      </c>
      <c r="B623" s="23" t="s">
        <v>121</v>
      </c>
      <c r="C623" s="34">
        <v>1970</v>
      </c>
      <c r="D623" s="14">
        <v>4715.5</v>
      </c>
      <c r="E623" s="14">
        <v>995.3</v>
      </c>
      <c r="F623" s="14">
        <v>202.3</v>
      </c>
      <c r="G623" s="13" t="s">
        <v>1110</v>
      </c>
      <c r="H623" s="13"/>
      <c r="I623" s="13"/>
      <c r="J623" s="13"/>
      <c r="K623" s="14">
        <f t="shared" si="420"/>
        <v>1914493</v>
      </c>
      <c r="L623" s="14">
        <f t="shared" si="421"/>
        <v>5691608.5</v>
      </c>
      <c r="M623" s="14">
        <f t="shared" si="422"/>
        <v>2282302</v>
      </c>
      <c r="N623" s="14">
        <f t="shared" si="423"/>
        <v>4031752.5</v>
      </c>
      <c r="O623" s="14">
        <f t="shared" si="424"/>
        <v>1806036.5</v>
      </c>
      <c r="P623" s="14"/>
      <c r="Q623" s="38"/>
      <c r="R623" s="14">
        <f t="shared" si="426"/>
        <v>1400503.5</v>
      </c>
      <c r="S623" s="38"/>
      <c r="T623" s="14">
        <f t="shared" si="428"/>
        <v>480981</v>
      </c>
      <c r="U623" s="14">
        <f t="shared" si="429"/>
        <v>165042.5</v>
      </c>
      <c r="V623" s="14">
        <f t="shared" si="417"/>
        <v>376804.28779999999</v>
      </c>
      <c r="W623" s="14">
        <f t="shared" si="403"/>
        <v>18149523.787799999</v>
      </c>
      <c r="X623" s="18" t="s">
        <v>804</v>
      </c>
      <c r="Y623" s="45">
        <v>0</v>
      </c>
      <c r="Z623" s="45">
        <v>0</v>
      </c>
      <c r="AA623" s="45">
        <v>0</v>
      </c>
      <c r="AB623" s="17">
        <f t="shared" si="404"/>
        <v>18149523.787799999</v>
      </c>
    </row>
    <row r="624" spans="1:28" s="10" customFormat="1" ht="93.75" customHeight="1" x14ac:dyDescent="0.25">
      <c r="A624" s="15">
        <f>IF(OR(C624=0,C624=""),"",COUNTA($C$464:C624))</f>
        <v>143</v>
      </c>
      <c r="B624" s="23" t="s">
        <v>764</v>
      </c>
      <c r="C624" s="34">
        <v>1970</v>
      </c>
      <c r="D624" s="14">
        <v>7831.2</v>
      </c>
      <c r="E624" s="14">
        <v>5794.2</v>
      </c>
      <c r="F624" s="14">
        <v>0</v>
      </c>
      <c r="G624" s="13" t="s">
        <v>1110</v>
      </c>
      <c r="H624" s="13"/>
      <c r="I624" s="13"/>
      <c r="J624" s="13"/>
      <c r="K624" s="14">
        <f t="shared" si="420"/>
        <v>3179467.1999999997</v>
      </c>
      <c r="L624" s="14">
        <f t="shared" si="421"/>
        <v>9452258.4000000004</v>
      </c>
      <c r="M624" s="14">
        <f t="shared" si="422"/>
        <v>3790300.8</v>
      </c>
      <c r="N624" s="14">
        <f t="shared" si="423"/>
        <v>6695676</v>
      </c>
      <c r="O624" s="14">
        <f t="shared" si="424"/>
        <v>2999349.6</v>
      </c>
      <c r="P624" s="14"/>
      <c r="Q624" s="14">
        <f>2308*D624</f>
        <v>18074409.599999998</v>
      </c>
      <c r="R624" s="14">
        <f t="shared" si="426"/>
        <v>2325866.4</v>
      </c>
      <c r="S624" s="14">
        <f t="shared" ref="S624:S625" si="430">2763*D624</f>
        <v>21637605.599999998</v>
      </c>
      <c r="T624" s="14">
        <f t="shared" si="428"/>
        <v>798782.4</v>
      </c>
      <c r="U624" s="14">
        <f t="shared" si="429"/>
        <v>274092</v>
      </c>
      <c r="V624" s="14">
        <f t="shared" si="417"/>
        <v>1475609.5223999999</v>
      </c>
      <c r="W624" s="14">
        <f t="shared" si="403"/>
        <v>70703417.522400007</v>
      </c>
      <c r="X624" s="18" t="s">
        <v>804</v>
      </c>
      <c r="Y624" s="45">
        <v>0</v>
      </c>
      <c r="Z624" s="45">
        <v>0</v>
      </c>
      <c r="AA624" s="45">
        <v>0</v>
      </c>
      <c r="AB624" s="17">
        <f t="shared" si="404"/>
        <v>70703417.522400007</v>
      </c>
    </row>
    <row r="625" spans="1:28" s="10" customFormat="1" ht="93.75" customHeight="1" x14ac:dyDescent="0.25">
      <c r="A625" s="15">
        <f>IF(OR(C625=0,C625=""),"",COUNTA($C$464:C625))</f>
        <v>144</v>
      </c>
      <c r="B625" s="23" t="s">
        <v>115</v>
      </c>
      <c r="C625" s="34">
        <v>1970</v>
      </c>
      <c r="D625" s="14">
        <v>5926.7</v>
      </c>
      <c r="E625" s="14">
        <v>4292.3</v>
      </c>
      <c r="F625" s="14">
        <v>62.6</v>
      </c>
      <c r="G625" s="13" t="s">
        <v>1110</v>
      </c>
      <c r="H625" s="13"/>
      <c r="I625" s="13"/>
      <c r="J625" s="13"/>
      <c r="K625" s="14">
        <f t="shared" si="420"/>
        <v>2406240.1999999997</v>
      </c>
      <c r="L625" s="14">
        <f t="shared" si="421"/>
        <v>7153526.8999999994</v>
      </c>
      <c r="M625" s="14">
        <f t="shared" si="422"/>
        <v>2868522.8</v>
      </c>
      <c r="N625" s="14">
        <f t="shared" si="423"/>
        <v>5067328.5</v>
      </c>
      <c r="O625" s="14">
        <f t="shared" si="424"/>
        <v>2269926.1</v>
      </c>
      <c r="P625" s="14"/>
      <c r="Q625" s="14"/>
      <c r="R625" s="14">
        <f t="shared" si="426"/>
        <v>1760229.9</v>
      </c>
      <c r="S625" s="14">
        <f t="shared" si="430"/>
        <v>16375472.1</v>
      </c>
      <c r="T625" s="14">
        <f t="shared" si="428"/>
        <v>604523.4</v>
      </c>
      <c r="U625" s="14">
        <f t="shared" si="429"/>
        <v>207434.5</v>
      </c>
      <c r="V625" s="14">
        <f t="shared" si="417"/>
        <v>824023.47585999989</v>
      </c>
      <c r="W625" s="14">
        <f t="shared" si="403"/>
        <v>39537227.875859998</v>
      </c>
      <c r="X625" s="18" t="s">
        <v>804</v>
      </c>
      <c r="Y625" s="45">
        <v>0</v>
      </c>
      <c r="Z625" s="45">
        <v>0</v>
      </c>
      <c r="AA625" s="45">
        <v>0</v>
      </c>
      <c r="AB625" s="17">
        <f t="shared" si="404"/>
        <v>39537227.875859998</v>
      </c>
    </row>
    <row r="626" spans="1:28" s="10" customFormat="1" ht="93.75" customHeight="1" x14ac:dyDescent="0.25">
      <c r="A626" s="15" t="str">
        <f>IF(OR(C626=0,C626=""),"",COUNTA($C$464:C626))</f>
        <v/>
      </c>
      <c r="B626" s="23"/>
      <c r="C626" s="34"/>
      <c r="D626" s="22">
        <f>SUM(D533:D625)</f>
        <v>423063.36000000004</v>
      </c>
      <c r="E626" s="22">
        <f>SUM(E533:E625)</f>
        <v>308215.74</v>
      </c>
      <c r="F626" s="22">
        <f>SUM(F533:F625)</f>
        <v>22849.899999999998</v>
      </c>
      <c r="G626" s="13"/>
      <c r="H626" s="13"/>
      <c r="I626" s="13"/>
      <c r="J626" s="13"/>
      <c r="K626" s="14"/>
      <c r="L626" s="14"/>
      <c r="M626" s="19"/>
      <c r="N626" s="16"/>
      <c r="O626" s="14"/>
      <c r="P626" s="14"/>
      <c r="Q626" s="14"/>
      <c r="R626" s="14"/>
      <c r="S626" s="14"/>
      <c r="T626" s="14"/>
      <c r="U626" s="14"/>
      <c r="V626" s="13"/>
      <c r="W626" s="22">
        <f>SUM(W533:W625)</f>
        <v>2977906331.8750315</v>
      </c>
      <c r="X626" s="22"/>
      <c r="Y626" s="22"/>
      <c r="Z626" s="22"/>
      <c r="AA626" s="22">
        <f>SUM(AA533:AA625)</f>
        <v>0</v>
      </c>
      <c r="AB626" s="22">
        <f>SUM(AB533:AB625)</f>
        <v>2977906331.8750315</v>
      </c>
    </row>
    <row r="627" spans="1:28" s="10" customFormat="1" ht="93.75" customHeight="1" x14ac:dyDescent="0.25">
      <c r="A627" s="15" t="str">
        <f>IF(OR(C627=0,C627=""),"",COUNTA($C$464:C627))</f>
        <v/>
      </c>
      <c r="B627" s="25" t="s">
        <v>1073</v>
      </c>
      <c r="C627" s="34"/>
      <c r="D627" s="14"/>
      <c r="E627" s="14"/>
      <c r="F627" s="14"/>
      <c r="G627" s="13"/>
      <c r="H627" s="13"/>
      <c r="I627" s="13"/>
      <c r="J627" s="13"/>
      <c r="K627" s="14"/>
      <c r="L627" s="14"/>
      <c r="M627" s="19"/>
      <c r="N627" s="16"/>
      <c r="O627" s="14"/>
      <c r="P627" s="14"/>
      <c r="Q627" s="14"/>
      <c r="R627" s="14"/>
      <c r="S627" s="14"/>
      <c r="T627" s="14"/>
      <c r="U627" s="14"/>
      <c r="V627" s="13"/>
      <c r="W627" s="17"/>
      <c r="X627" s="17"/>
      <c r="Y627" s="17"/>
      <c r="Z627" s="17"/>
      <c r="AA627" s="17"/>
      <c r="AB627" s="17"/>
    </row>
    <row r="628" spans="1:28" s="10" customFormat="1" ht="93.75" customHeight="1" x14ac:dyDescent="0.25">
      <c r="A628" s="15">
        <f>IF(OR(C628=0,C628=""),"",COUNTA($C$464:C628))</f>
        <v>145</v>
      </c>
      <c r="B628" s="23" t="s">
        <v>75</v>
      </c>
      <c r="C628" s="34">
        <v>1970</v>
      </c>
      <c r="D628" s="14">
        <v>786.4</v>
      </c>
      <c r="E628" s="14">
        <v>725.6</v>
      </c>
      <c r="F628" s="14">
        <v>0</v>
      </c>
      <c r="G628" s="13" t="s">
        <v>1106</v>
      </c>
      <c r="H628" s="13"/>
      <c r="I628" s="13"/>
      <c r="J628" s="13"/>
      <c r="K628" s="14">
        <f>558*D628</f>
        <v>438811.2</v>
      </c>
      <c r="L628" s="14"/>
      <c r="M628" s="14">
        <f>430*D628</f>
        <v>338152</v>
      </c>
      <c r="N628" s="14">
        <f>511*D628</f>
        <v>401850.39999999997</v>
      </c>
      <c r="O628" s="14"/>
      <c r="P628" s="14"/>
      <c r="Q628" s="14"/>
      <c r="R628" s="14"/>
      <c r="S628" s="14"/>
      <c r="T628" s="14">
        <f>116*D628</f>
        <v>91222.399999999994</v>
      </c>
      <c r="U628" s="14"/>
      <c r="V628" s="13"/>
      <c r="W628" s="14">
        <f>K628+L628+M628+N628+O628+P628+Q628+R628+S628+T628+U628+V628</f>
        <v>1270035.9999999998</v>
      </c>
      <c r="X628" s="18" t="s">
        <v>804</v>
      </c>
      <c r="Y628" s="45">
        <v>0</v>
      </c>
      <c r="Z628" s="45">
        <v>0</v>
      </c>
      <c r="AA628" s="45">
        <v>0</v>
      </c>
      <c r="AB628" s="17">
        <f t="shared" ref="AB628" si="431">W628-(Y628+Z628+AA628)</f>
        <v>1270035.9999999998</v>
      </c>
    </row>
    <row r="629" spans="1:28" s="10" customFormat="1" ht="93.75" customHeight="1" x14ac:dyDescent="0.25">
      <c r="A629" s="15" t="str">
        <f>IF(OR(C629=0,C629=""),"",COUNTA($C$464:C629))</f>
        <v/>
      </c>
      <c r="B629" s="23"/>
      <c r="C629" s="34"/>
      <c r="D629" s="22">
        <f>SUM(D628:D628)</f>
        <v>786.4</v>
      </c>
      <c r="E629" s="22">
        <f>SUM(E628:E628)</f>
        <v>725.6</v>
      </c>
      <c r="F629" s="22">
        <f>SUM(F628:F628)</f>
        <v>0</v>
      </c>
      <c r="G629" s="13"/>
      <c r="H629" s="13"/>
      <c r="I629" s="13"/>
      <c r="J629" s="13"/>
      <c r="K629" s="14"/>
      <c r="L629" s="14"/>
      <c r="M629" s="19"/>
      <c r="N629" s="16"/>
      <c r="O629" s="14"/>
      <c r="P629" s="14"/>
      <c r="Q629" s="14"/>
      <c r="R629" s="14"/>
      <c r="S629" s="14"/>
      <c r="T629" s="14"/>
      <c r="U629" s="14"/>
      <c r="V629" s="13"/>
      <c r="W629" s="22">
        <f>SUM(W628:W628)</f>
        <v>1270035.9999999998</v>
      </c>
      <c r="X629" s="22"/>
      <c r="Y629" s="22"/>
      <c r="Z629" s="22"/>
      <c r="AA629" s="22">
        <f t="shared" ref="AA629:AB629" si="432">SUM(AA628:AA628)</f>
        <v>0</v>
      </c>
      <c r="AB629" s="22">
        <f t="shared" si="432"/>
        <v>1270035.9999999998</v>
      </c>
    </row>
    <row r="630" spans="1:28" s="10" customFormat="1" ht="93.75" customHeight="1" x14ac:dyDescent="0.25">
      <c r="A630" s="15" t="str">
        <f>IF(OR(C630=0,C630=""),"",COUNTA($C$464:C630))</f>
        <v/>
      </c>
      <c r="B630" s="25" t="s">
        <v>1074</v>
      </c>
      <c r="C630" s="34"/>
      <c r="D630" s="14"/>
      <c r="E630" s="14"/>
      <c r="F630" s="14"/>
      <c r="G630" s="13"/>
      <c r="H630" s="13"/>
      <c r="I630" s="13"/>
      <c r="J630" s="13"/>
      <c r="K630" s="14"/>
      <c r="L630" s="14"/>
      <c r="M630" s="19"/>
      <c r="N630" s="16"/>
      <c r="O630" s="14"/>
      <c r="P630" s="14"/>
      <c r="Q630" s="14"/>
      <c r="R630" s="14"/>
      <c r="S630" s="14"/>
      <c r="T630" s="14"/>
      <c r="U630" s="14"/>
      <c r="V630" s="13"/>
      <c r="W630" s="17"/>
      <c r="X630" s="17"/>
      <c r="Y630" s="17"/>
      <c r="Z630" s="17"/>
      <c r="AA630" s="17"/>
      <c r="AB630" s="17"/>
    </row>
    <row r="631" spans="1:28" s="10" customFormat="1" ht="93.75" customHeight="1" x14ac:dyDescent="0.25">
      <c r="A631" s="15">
        <f>IF(OR(C631=0,C631=""),"",COUNTA($C$464:C631))</f>
        <v>146</v>
      </c>
      <c r="B631" s="23" t="s">
        <v>604</v>
      </c>
      <c r="C631" s="34">
        <v>1967</v>
      </c>
      <c r="D631" s="14">
        <v>2331</v>
      </c>
      <c r="E631" s="14">
        <v>936.5</v>
      </c>
      <c r="F631" s="14">
        <v>1088.8</v>
      </c>
      <c r="G631" s="13" t="s">
        <v>1109</v>
      </c>
      <c r="H631" s="13"/>
      <c r="I631" s="13"/>
      <c r="J631" s="13"/>
      <c r="K631" s="14">
        <f t="shared" ref="K631:K633" si="433">406*D631</f>
        <v>946386</v>
      </c>
      <c r="L631" s="14">
        <f t="shared" ref="L631:L633" si="434">1207*D631</f>
        <v>2813517</v>
      </c>
      <c r="M631" s="14">
        <f>484*D631</f>
        <v>1128204</v>
      </c>
      <c r="N631" s="14">
        <f t="shared" ref="N631:N633" si="435">855*D631</f>
        <v>1993005</v>
      </c>
      <c r="O631" s="14">
        <f t="shared" ref="O631:O633" si="436">383*D631</f>
        <v>892773</v>
      </c>
      <c r="P631" s="14"/>
      <c r="Q631" s="14">
        <f t="shared" ref="Q631:Q633" si="437">2308*D631</f>
        <v>5379948</v>
      </c>
      <c r="R631" s="14"/>
      <c r="S631" s="14">
        <f t="shared" ref="S631:S633" si="438">2763*D631</f>
        <v>6440553</v>
      </c>
      <c r="T631" s="14">
        <f t="shared" ref="T631:T633" si="439">102*D631</f>
        <v>237762</v>
      </c>
      <c r="U631" s="14">
        <f>35*D631</f>
        <v>81585</v>
      </c>
      <c r="V631" s="14">
        <f t="shared" ref="V631:V642" si="440">(K631+L631+M631+N631+O631+P631+Q631+R631+S631+T631)*0.0214</f>
        <v>424407.96719999996</v>
      </c>
      <c r="W631" s="14">
        <f t="shared" ref="W631:W642" si="441">K631+L631+M631+N631+O631+P631+Q631+R631+S631+T631+U631+V631</f>
        <v>20338140.9672</v>
      </c>
      <c r="X631" s="18" t="s">
        <v>804</v>
      </c>
      <c r="Y631" s="45">
        <v>0</v>
      </c>
      <c r="Z631" s="45">
        <v>0</v>
      </c>
      <c r="AA631" s="45">
        <v>0</v>
      </c>
      <c r="AB631" s="17">
        <f t="shared" ref="AB631:AB642" si="442">W631-(Y631+Z631+AA631)</f>
        <v>20338140.9672</v>
      </c>
    </row>
    <row r="632" spans="1:28" s="10" customFormat="1" ht="93.75" customHeight="1" x14ac:dyDescent="0.25">
      <c r="A632" s="15">
        <f>IF(OR(C632=0,C632=""),"",COUNTA($C$464:C632))</f>
        <v>147</v>
      </c>
      <c r="B632" s="23" t="s">
        <v>605</v>
      </c>
      <c r="C632" s="34">
        <v>1967</v>
      </c>
      <c r="D632" s="14">
        <v>3504.62</v>
      </c>
      <c r="E632" s="14">
        <v>2003.5</v>
      </c>
      <c r="F632" s="14">
        <v>1501.12</v>
      </c>
      <c r="G632" s="13" t="s">
        <v>1109</v>
      </c>
      <c r="H632" s="13"/>
      <c r="I632" s="13"/>
      <c r="J632" s="13"/>
      <c r="K632" s="14">
        <f t="shared" si="433"/>
        <v>1422875.72</v>
      </c>
      <c r="L632" s="14">
        <f t="shared" si="434"/>
        <v>4230076.34</v>
      </c>
      <c r="M632" s="19"/>
      <c r="N632" s="14">
        <f t="shared" si="435"/>
        <v>2996450.1</v>
      </c>
      <c r="O632" s="14">
        <f t="shared" si="436"/>
        <v>1342269.46</v>
      </c>
      <c r="P632" s="14"/>
      <c r="Q632" s="14">
        <f t="shared" si="437"/>
        <v>8088662.96</v>
      </c>
      <c r="R632" s="14"/>
      <c r="S632" s="14">
        <f t="shared" si="438"/>
        <v>9683265.0600000005</v>
      </c>
      <c r="T632" s="14">
        <f t="shared" si="439"/>
        <v>357471.24</v>
      </c>
      <c r="U632" s="14"/>
      <c r="V632" s="14">
        <f t="shared" si="440"/>
        <v>601790.9168319999</v>
      </c>
      <c r="W632" s="14">
        <f t="shared" si="441"/>
        <v>28722861.796831999</v>
      </c>
      <c r="X632" s="18" t="s">
        <v>804</v>
      </c>
      <c r="Y632" s="45">
        <v>0</v>
      </c>
      <c r="Z632" s="45">
        <v>0</v>
      </c>
      <c r="AA632" s="45">
        <v>0</v>
      </c>
      <c r="AB632" s="17">
        <f t="shared" si="442"/>
        <v>28722861.796831999</v>
      </c>
    </row>
    <row r="633" spans="1:28" s="10" customFormat="1" ht="93.75" customHeight="1" x14ac:dyDescent="0.25">
      <c r="A633" s="15">
        <f>IF(OR(C633=0,C633=""),"",COUNTA($C$464:C633))</f>
        <v>148</v>
      </c>
      <c r="B633" s="23" t="s">
        <v>650</v>
      </c>
      <c r="C633" s="34">
        <v>1968</v>
      </c>
      <c r="D633" s="14">
        <v>3376.3</v>
      </c>
      <c r="E633" s="14">
        <v>1926.4</v>
      </c>
      <c r="F633" s="14">
        <v>1449.9</v>
      </c>
      <c r="G633" s="13" t="s">
        <v>1109</v>
      </c>
      <c r="H633" s="13"/>
      <c r="I633" s="13"/>
      <c r="J633" s="13"/>
      <c r="K633" s="14">
        <f t="shared" si="433"/>
        <v>1370777.8</v>
      </c>
      <c r="L633" s="14">
        <f t="shared" si="434"/>
        <v>4075194.1</v>
      </c>
      <c r="M633" s="14">
        <f>484*D633</f>
        <v>1634129.2000000002</v>
      </c>
      <c r="N633" s="14">
        <f t="shared" si="435"/>
        <v>2886736.5</v>
      </c>
      <c r="O633" s="14">
        <f t="shared" si="436"/>
        <v>1293122.9000000001</v>
      </c>
      <c r="P633" s="14"/>
      <c r="Q633" s="14">
        <f t="shared" si="437"/>
        <v>7792500.4000000004</v>
      </c>
      <c r="R633" s="14"/>
      <c r="S633" s="14">
        <f t="shared" si="438"/>
        <v>9328716.9000000004</v>
      </c>
      <c r="T633" s="14">
        <f t="shared" si="439"/>
        <v>344382.60000000003</v>
      </c>
      <c r="U633" s="14">
        <f>35*D633</f>
        <v>118170.5</v>
      </c>
      <c r="V633" s="14">
        <f t="shared" si="440"/>
        <v>614726.99256000004</v>
      </c>
      <c r="W633" s="14">
        <f t="shared" si="441"/>
        <v>29458457.892560005</v>
      </c>
      <c r="X633" s="18" t="s">
        <v>804</v>
      </c>
      <c r="Y633" s="45">
        <v>0</v>
      </c>
      <c r="Z633" s="45">
        <v>0</v>
      </c>
      <c r="AA633" s="45">
        <v>0</v>
      </c>
      <c r="AB633" s="17">
        <f t="shared" si="442"/>
        <v>29458457.892560005</v>
      </c>
    </row>
    <row r="634" spans="1:28" s="10" customFormat="1" ht="93.75" customHeight="1" x14ac:dyDescent="0.25">
      <c r="A634" s="15">
        <f>IF(OR(C634=0,C634=""),"",COUNTA($C$464:C634))</f>
        <v>149</v>
      </c>
      <c r="B634" s="23" t="s">
        <v>651</v>
      </c>
      <c r="C634" s="34">
        <v>1968</v>
      </c>
      <c r="D634" s="14">
        <v>1311.68</v>
      </c>
      <c r="E634" s="14">
        <v>637</v>
      </c>
      <c r="F634" s="14">
        <v>674.68</v>
      </c>
      <c r="G634" s="13" t="s">
        <v>1106</v>
      </c>
      <c r="H634" s="14"/>
      <c r="I634" s="14"/>
      <c r="J634" s="13"/>
      <c r="K634" s="14">
        <f t="shared" ref="K634:K638" si="443">558*D634</f>
        <v>731917.44000000006</v>
      </c>
      <c r="L634" s="14">
        <f t="shared" ref="L634:L638" si="444">2469*D634</f>
        <v>3238537.92</v>
      </c>
      <c r="M634" s="14">
        <f t="shared" ref="M634:M638" si="445">430*D634</f>
        <v>564022.4</v>
      </c>
      <c r="N634" s="14">
        <f t="shared" ref="N634:N638" si="446">511*D634</f>
        <v>670268.48</v>
      </c>
      <c r="O634" s="14">
        <f t="shared" ref="O634:O638" si="447">375*D634</f>
        <v>491880</v>
      </c>
      <c r="P634" s="14"/>
      <c r="Q634" s="14">
        <f t="shared" ref="Q634:Q638" si="448">3961*D634</f>
        <v>5195564.4800000004</v>
      </c>
      <c r="R634" s="14"/>
      <c r="S634" s="14">
        <f t="shared" ref="S634:S638" si="449">3011*D634</f>
        <v>3949468.48</v>
      </c>
      <c r="T634" s="14">
        <f t="shared" ref="T634:T638" si="450">116*D634</f>
        <v>152154.88</v>
      </c>
      <c r="U634" s="14">
        <f t="shared" ref="U634:U638" si="451">34*D634</f>
        <v>44597.120000000003</v>
      </c>
      <c r="V634" s="14">
        <f t="shared" si="440"/>
        <v>320867.62131200003</v>
      </c>
      <c r="W634" s="14">
        <f t="shared" si="441"/>
        <v>15359278.821312001</v>
      </c>
      <c r="X634" s="18" t="s">
        <v>804</v>
      </c>
      <c r="Y634" s="45">
        <v>0</v>
      </c>
      <c r="Z634" s="45">
        <v>0</v>
      </c>
      <c r="AA634" s="45">
        <v>0</v>
      </c>
      <c r="AB634" s="17">
        <f t="shared" si="442"/>
        <v>15359278.821312001</v>
      </c>
    </row>
    <row r="635" spans="1:28" s="10" customFormat="1" ht="93.75" customHeight="1" x14ac:dyDescent="0.25">
      <c r="A635" s="15">
        <f>IF(OR(C635=0,C635=""),"",COUNTA($C$464:C635))</f>
        <v>150</v>
      </c>
      <c r="B635" s="30" t="s">
        <v>652</v>
      </c>
      <c r="C635" s="42">
        <v>1968</v>
      </c>
      <c r="D635" s="14">
        <v>759.5</v>
      </c>
      <c r="E635" s="14">
        <v>461.9</v>
      </c>
      <c r="F635" s="14">
        <v>61.6</v>
      </c>
      <c r="G635" s="13" t="s">
        <v>1106</v>
      </c>
      <c r="H635" s="14"/>
      <c r="I635" s="14"/>
      <c r="J635" s="13"/>
      <c r="K635" s="14">
        <f t="shared" si="443"/>
        <v>423801</v>
      </c>
      <c r="L635" s="14">
        <f t="shared" si="444"/>
        <v>1875205.5</v>
      </c>
      <c r="M635" s="14">
        <f t="shared" si="445"/>
        <v>326585</v>
      </c>
      <c r="N635" s="14">
        <f t="shared" si="446"/>
        <v>388104.5</v>
      </c>
      <c r="O635" s="14">
        <f t="shared" si="447"/>
        <v>284812.5</v>
      </c>
      <c r="P635" s="14"/>
      <c r="Q635" s="14">
        <f t="shared" si="448"/>
        <v>3008379.5</v>
      </c>
      <c r="R635" s="14"/>
      <c r="S635" s="14">
        <f t="shared" si="449"/>
        <v>2286854.5</v>
      </c>
      <c r="T635" s="14">
        <f t="shared" si="450"/>
        <v>88102</v>
      </c>
      <c r="U635" s="14">
        <f t="shared" si="451"/>
        <v>25823</v>
      </c>
      <c r="V635" s="14">
        <f t="shared" si="440"/>
        <v>185791.47229999999</v>
      </c>
      <c r="W635" s="14">
        <f t="shared" si="441"/>
        <v>8893458.9723000005</v>
      </c>
      <c r="X635" s="18" t="s">
        <v>804</v>
      </c>
      <c r="Y635" s="45">
        <v>0</v>
      </c>
      <c r="Z635" s="45">
        <v>0</v>
      </c>
      <c r="AA635" s="45">
        <v>0</v>
      </c>
      <c r="AB635" s="17">
        <f t="shared" si="442"/>
        <v>8893458.9723000005</v>
      </c>
    </row>
    <row r="636" spans="1:28" s="10" customFormat="1" ht="93.75" customHeight="1" x14ac:dyDescent="0.8">
      <c r="A636" s="15">
        <f>IF(OR(C636=0,C636=""),"",COUNTA($C$464:C636))</f>
        <v>151</v>
      </c>
      <c r="B636" s="30" t="s">
        <v>653</v>
      </c>
      <c r="C636" s="41">
        <v>1968</v>
      </c>
      <c r="D636" s="14">
        <v>758</v>
      </c>
      <c r="E636" s="14">
        <v>461.9</v>
      </c>
      <c r="F636" s="14">
        <v>61.6</v>
      </c>
      <c r="G636" s="13" t="s">
        <v>1106</v>
      </c>
      <c r="H636" s="14"/>
      <c r="I636" s="14"/>
      <c r="J636" s="13"/>
      <c r="K636" s="14">
        <f t="shared" si="443"/>
        <v>422964</v>
      </c>
      <c r="L636" s="14">
        <f t="shared" si="444"/>
        <v>1871502</v>
      </c>
      <c r="M636" s="14">
        <f t="shared" si="445"/>
        <v>325940</v>
      </c>
      <c r="N636" s="14">
        <f t="shared" si="446"/>
        <v>387338</v>
      </c>
      <c r="O636" s="14">
        <f t="shared" si="447"/>
        <v>284250</v>
      </c>
      <c r="P636" s="14"/>
      <c r="Q636" s="14">
        <f t="shared" si="448"/>
        <v>3002438</v>
      </c>
      <c r="R636" s="14"/>
      <c r="S636" s="14">
        <f t="shared" si="449"/>
        <v>2282338</v>
      </c>
      <c r="T636" s="14">
        <f t="shared" si="450"/>
        <v>87928</v>
      </c>
      <c r="U636" s="14">
        <f t="shared" si="451"/>
        <v>25772</v>
      </c>
      <c r="V636" s="14">
        <f t="shared" si="440"/>
        <v>185424.53719999999</v>
      </c>
      <c r="W636" s="14">
        <f t="shared" si="441"/>
        <v>8875894.5372000001</v>
      </c>
      <c r="X636" s="18" t="s">
        <v>804</v>
      </c>
      <c r="Y636" s="45">
        <v>0</v>
      </c>
      <c r="Z636" s="45">
        <v>0</v>
      </c>
      <c r="AA636" s="45">
        <v>0</v>
      </c>
      <c r="AB636" s="17">
        <f t="shared" si="442"/>
        <v>8875894.5372000001</v>
      </c>
    </row>
    <row r="637" spans="1:28" s="10" customFormat="1" ht="93.75" customHeight="1" x14ac:dyDescent="0.25">
      <c r="A637" s="15">
        <f>IF(OR(C637=0,C637=""),"",COUNTA($C$464:C637))</f>
        <v>152</v>
      </c>
      <c r="B637" s="23" t="s">
        <v>697</v>
      </c>
      <c r="C637" s="34">
        <v>1969</v>
      </c>
      <c r="D637" s="14">
        <v>737.3</v>
      </c>
      <c r="E637" s="14">
        <v>467</v>
      </c>
      <c r="F637" s="14">
        <v>29</v>
      </c>
      <c r="G637" s="13" t="s">
        <v>1106</v>
      </c>
      <c r="H637" s="13"/>
      <c r="I637" s="13"/>
      <c r="J637" s="13"/>
      <c r="K637" s="14">
        <f t="shared" si="443"/>
        <v>411413.39999999997</v>
      </c>
      <c r="L637" s="14">
        <f t="shared" si="444"/>
        <v>1820393.7</v>
      </c>
      <c r="M637" s="14">
        <f t="shared" si="445"/>
        <v>317039</v>
      </c>
      <c r="N637" s="14">
        <f t="shared" si="446"/>
        <v>376760.3</v>
      </c>
      <c r="O637" s="14">
        <f t="shared" si="447"/>
        <v>276487.5</v>
      </c>
      <c r="P637" s="14"/>
      <c r="Q637" s="14">
        <f t="shared" si="448"/>
        <v>2920445.3</v>
      </c>
      <c r="R637" s="14"/>
      <c r="S637" s="14">
        <f t="shared" si="449"/>
        <v>2220010.2999999998</v>
      </c>
      <c r="T637" s="14">
        <f t="shared" si="450"/>
        <v>85526.799999999988</v>
      </c>
      <c r="U637" s="14">
        <f t="shared" si="451"/>
        <v>25068.199999999997</v>
      </c>
      <c r="V637" s="14">
        <f t="shared" si="440"/>
        <v>180360.83281999995</v>
      </c>
      <c r="W637" s="14">
        <f t="shared" si="441"/>
        <v>8633505.3328199983</v>
      </c>
      <c r="X637" s="18" t="s">
        <v>804</v>
      </c>
      <c r="Y637" s="45">
        <v>0</v>
      </c>
      <c r="Z637" s="45">
        <v>0</v>
      </c>
      <c r="AA637" s="45">
        <v>0</v>
      </c>
      <c r="AB637" s="17">
        <f t="shared" si="442"/>
        <v>8633505.3328199983</v>
      </c>
    </row>
    <row r="638" spans="1:28" s="10" customFormat="1" ht="93.75" customHeight="1" x14ac:dyDescent="0.25">
      <c r="A638" s="15">
        <f>IF(OR(C638=0,C638=""),"",COUNTA($C$464:C638))</f>
        <v>153</v>
      </c>
      <c r="B638" s="23" t="s">
        <v>698</v>
      </c>
      <c r="C638" s="34">
        <v>1969</v>
      </c>
      <c r="D638" s="14">
        <v>767.6</v>
      </c>
      <c r="E638" s="14">
        <v>466.7</v>
      </c>
      <c r="F638" s="14">
        <v>60.7</v>
      </c>
      <c r="G638" s="13" t="s">
        <v>1106</v>
      </c>
      <c r="H638" s="13"/>
      <c r="I638" s="13"/>
      <c r="J638" s="13"/>
      <c r="K638" s="14">
        <f t="shared" si="443"/>
        <v>428320.8</v>
      </c>
      <c r="L638" s="14">
        <f t="shared" si="444"/>
        <v>1895204.4000000001</v>
      </c>
      <c r="M638" s="14">
        <f t="shared" si="445"/>
        <v>330068</v>
      </c>
      <c r="N638" s="14">
        <f t="shared" si="446"/>
        <v>392243.60000000003</v>
      </c>
      <c r="O638" s="14">
        <f t="shared" si="447"/>
        <v>287850</v>
      </c>
      <c r="P638" s="14"/>
      <c r="Q638" s="14">
        <f t="shared" si="448"/>
        <v>3040463.6</v>
      </c>
      <c r="R638" s="14"/>
      <c r="S638" s="14">
        <f t="shared" si="449"/>
        <v>2311243.6</v>
      </c>
      <c r="T638" s="14">
        <f t="shared" si="450"/>
        <v>89041.600000000006</v>
      </c>
      <c r="U638" s="14">
        <f t="shared" si="451"/>
        <v>26098.400000000001</v>
      </c>
      <c r="V638" s="14">
        <f t="shared" si="440"/>
        <v>187772.92184</v>
      </c>
      <c r="W638" s="14">
        <f t="shared" si="441"/>
        <v>8988306.9218400009</v>
      </c>
      <c r="X638" s="18" t="s">
        <v>804</v>
      </c>
      <c r="Y638" s="45">
        <v>0</v>
      </c>
      <c r="Z638" s="45">
        <v>0</v>
      </c>
      <c r="AA638" s="45">
        <v>0</v>
      </c>
      <c r="AB638" s="17">
        <f t="shared" si="442"/>
        <v>8988306.9218400009</v>
      </c>
    </row>
    <row r="639" spans="1:28" s="10" customFormat="1" ht="93.75" customHeight="1" x14ac:dyDescent="0.25">
      <c r="A639" s="15">
        <f>IF(OR(C639=0,C639=""),"",COUNTA($C$464:C639))</f>
        <v>154</v>
      </c>
      <c r="B639" s="23" t="s">
        <v>765</v>
      </c>
      <c r="C639" s="34">
        <v>1970</v>
      </c>
      <c r="D639" s="14">
        <v>2703.26</v>
      </c>
      <c r="E639" s="14">
        <v>1915.4</v>
      </c>
      <c r="F639" s="14">
        <v>715.06</v>
      </c>
      <c r="G639" s="13" t="s">
        <v>1109</v>
      </c>
      <c r="H639" s="13"/>
      <c r="I639" s="13"/>
      <c r="J639" s="13"/>
      <c r="K639" s="14">
        <f t="shared" ref="K639:K640" si="452">406*D639</f>
        <v>1097523.56</v>
      </c>
      <c r="L639" s="14">
        <f t="shared" ref="L639:L640" si="453">1207*D639</f>
        <v>3262834.8200000003</v>
      </c>
      <c r="M639" s="19"/>
      <c r="N639" s="14">
        <f t="shared" ref="N639:N640" si="454">855*D639</f>
        <v>2311287.3000000003</v>
      </c>
      <c r="O639" s="14">
        <f t="shared" ref="O639:O640" si="455">383*D639</f>
        <v>1035348.5800000001</v>
      </c>
      <c r="P639" s="14"/>
      <c r="Q639" s="14">
        <f t="shared" ref="Q639:Q640" si="456">2308*D639</f>
        <v>6239124.0800000001</v>
      </c>
      <c r="R639" s="14"/>
      <c r="S639" s="14">
        <f t="shared" ref="S639:S640" si="457">2763*D639</f>
        <v>7469107.3800000008</v>
      </c>
      <c r="T639" s="14">
        <f t="shared" ref="T639:T640" si="458">102*D639</f>
        <v>275732.52</v>
      </c>
      <c r="U639" s="14"/>
      <c r="V639" s="14">
        <f t="shared" si="440"/>
        <v>464186.50633600005</v>
      </c>
      <c r="W639" s="14">
        <f t="shared" si="441"/>
        <v>22155144.746336002</v>
      </c>
      <c r="X639" s="18" t="s">
        <v>804</v>
      </c>
      <c r="Y639" s="45">
        <v>0</v>
      </c>
      <c r="Z639" s="45">
        <v>0</v>
      </c>
      <c r="AA639" s="45">
        <v>0</v>
      </c>
      <c r="AB639" s="17">
        <f t="shared" si="442"/>
        <v>22155144.746336002</v>
      </c>
    </row>
    <row r="640" spans="1:28" s="10" customFormat="1" ht="93.75" customHeight="1" x14ac:dyDescent="0.25">
      <c r="A640" s="15">
        <f>IF(OR(C640=0,C640=""),"",COUNTA($C$464:C640))</f>
        <v>155</v>
      </c>
      <c r="B640" s="23" t="s">
        <v>766</v>
      </c>
      <c r="C640" s="34">
        <v>1970</v>
      </c>
      <c r="D640" s="14">
        <v>2175.8000000000002</v>
      </c>
      <c r="E640" s="14">
        <v>1283.2</v>
      </c>
      <c r="F640" s="14">
        <v>863.4</v>
      </c>
      <c r="G640" s="13" t="s">
        <v>1110</v>
      </c>
      <c r="H640" s="13"/>
      <c r="I640" s="13"/>
      <c r="J640" s="13"/>
      <c r="K640" s="14">
        <f t="shared" si="452"/>
        <v>883374.8</v>
      </c>
      <c r="L640" s="14">
        <f t="shared" si="453"/>
        <v>2626190.6</v>
      </c>
      <c r="M640" s="19"/>
      <c r="N640" s="14">
        <f t="shared" si="454"/>
        <v>1860309.0000000002</v>
      </c>
      <c r="O640" s="14">
        <f t="shared" si="455"/>
        <v>833331.4</v>
      </c>
      <c r="P640" s="14"/>
      <c r="Q640" s="14">
        <f t="shared" si="456"/>
        <v>5021746.4000000004</v>
      </c>
      <c r="R640" s="14"/>
      <c r="S640" s="14">
        <f t="shared" si="457"/>
        <v>6011735.4000000004</v>
      </c>
      <c r="T640" s="14">
        <f t="shared" si="458"/>
        <v>221931.6</v>
      </c>
      <c r="U640" s="14"/>
      <c r="V640" s="14">
        <f t="shared" si="440"/>
        <v>373614.45088000002</v>
      </c>
      <c r="W640" s="14">
        <f t="shared" si="441"/>
        <v>17832233.650880001</v>
      </c>
      <c r="X640" s="18" t="s">
        <v>804</v>
      </c>
      <c r="Y640" s="45">
        <v>0</v>
      </c>
      <c r="Z640" s="45">
        <v>0</v>
      </c>
      <c r="AA640" s="45">
        <v>0</v>
      </c>
      <c r="AB640" s="17">
        <f t="shared" si="442"/>
        <v>17832233.650880001</v>
      </c>
    </row>
    <row r="641" spans="1:28" s="10" customFormat="1" ht="93.75" customHeight="1" x14ac:dyDescent="0.25">
      <c r="A641" s="15">
        <f>IF(OR(C641=0,C641=""),"",COUNTA($C$464:C641))</f>
        <v>156</v>
      </c>
      <c r="B641" s="23" t="s">
        <v>767</v>
      </c>
      <c r="C641" s="34">
        <v>1970</v>
      </c>
      <c r="D641" s="14">
        <v>779</v>
      </c>
      <c r="E641" s="14">
        <v>480</v>
      </c>
      <c r="F641" s="14">
        <v>299</v>
      </c>
      <c r="G641" s="13" t="s">
        <v>1106</v>
      </c>
      <c r="H641" s="13"/>
      <c r="I641" s="13"/>
      <c r="J641" s="13"/>
      <c r="K641" s="14">
        <f t="shared" ref="K641:K642" si="459">558*D641</f>
        <v>434682</v>
      </c>
      <c r="L641" s="14">
        <f t="shared" ref="L641:L642" si="460">2469*D641</f>
        <v>1923351</v>
      </c>
      <c r="M641" s="14">
        <f t="shared" ref="M641:M642" si="461">430*D641</f>
        <v>334970</v>
      </c>
      <c r="N641" s="14">
        <f t="shared" ref="N641:N642" si="462">511*D641</f>
        <v>398069</v>
      </c>
      <c r="O641" s="14">
        <f t="shared" ref="O641:O642" si="463">375*D641</f>
        <v>292125</v>
      </c>
      <c r="P641" s="14"/>
      <c r="Q641" s="14">
        <f t="shared" ref="Q641:Q642" si="464">3961*D641</f>
        <v>3085619</v>
      </c>
      <c r="R641" s="14"/>
      <c r="S641" s="14">
        <f t="shared" ref="S641:S642" si="465">3011*D641</f>
        <v>2345569</v>
      </c>
      <c r="T641" s="14">
        <f t="shared" ref="T641:T642" si="466">116*D641</f>
        <v>90364</v>
      </c>
      <c r="U641" s="14">
        <f t="shared" ref="U641:U642" si="467">34*D641</f>
        <v>26486</v>
      </c>
      <c r="V641" s="14">
        <f t="shared" si="440"/>
        <v>190561.6286</v>
      </c>
      <c r="W641" s="14">
        <f t="shared" si="441"/>
        <v>9121796.6285999995</v>
      </c>
      <c r="X641" s="18" t="s">
        <v>804</v>
      </c>
      <c r="Y641" s="45">
        <v>0</v>
      </c>
      <c r="Z641" s="45">
        <v>0</v>
      </c>
      <c r="AA641" s="45">
        <v>0</v>
      </c>
      <c r="AB641" s="17">
        <f t="shared" si="442"/>
        <v>9121796.6285999995</v>
      </c>
    </row>
    <row r="642" spans="1:28" s="10" customFormat="1" ht="93.75" customHeight="1" x14ac:dyDescent="0.25">
      <c r="A642" s="15">
        <f>IF(OR(C642=0,C642=""),"",COUNTA($C$464:C642))</f>
        <v>157</v>
      </c>
      <c r="B642" s="23" t="s">
        <v>768</v>
      </c>
      <c r="C642" s="34">
        <v>1970</v>
      </c>
      <c r="D642" s="14">
        <v>622</v>
      </c>
      <c r="E642" s="14">
        <v>338</v>
      </c>
      <c r="F642" s="14">
        <v>284</v>
      </c>
      <c r="G642" s="13" t="s">
        <v>1106</v>
      </c>
      <c r="H642" s="13"/>
      <c r="I642" s="13"/>
      <c r="J642" s="13"/>
      <c r="K642" s="14">
        <f t="shared" si="459"/>
        <v>347076</v>
      </c>
      <c r="L642" s="14">
        <f t="shared" si="460"/>
        <v>1535718</v>
      </c>
      <c r="M642" s="14">
        <f t="shared" si="461"/>
        <v>267460</v>
      </c>
      <c r="N642" s="14">
        <f t="shared" si="462"/>
        <v>317842</v>
      </c>
      <c r="O642" s="14">
        <f t="shared" si="463"/>
        <v>233250</v>
      </c>
      <c r="P642" s="14"/>
      <c r="Q642" s="14">
        <f t="shared" si="464"/>
        <v>2463742</v>
      </c>
      <c r="R642" s="14"/>
      <c r="S642" s="14">
        <f t="shared" si="465"/>
        <v>1872842</v>
      </c>
      <c r="T642" s="14">
        <f t="shared" si="466"/>
        <v>72152</v>
      </c>
      <c r="U642" s="14">
        <f t="shared" si="467"/>
        <v>21148</v>
      </c>
      <c r="V642" s="14">
        <f t="shared" si="440"/>
        <v>152155.7548</v>
      </c>
      <c r="W642" s="14">
        <f t="shared" si="441"/>
        <v>7283385.7548000002</v>
      </c>
      <c r="X642" s="18" t="s">
        <v>804</v>
      </c>
      <c r="Y642" s="45">
        <v>0</v>
      </c>
      <c r="Z642" s="45">
        <v>0</v>
      </c>
      <c r="AA642" s="45">
        <v>0</v>
      </c>
      <c r="AB642" s="17">
        <f t="shared" si="442"/>
        <v>7283385.7548000002</v>
      </c>
    </row>
    <row r="643" spans="1:28" s="10" customFormat="1" ht="93.75" customHeight="1" x14ac:dyDescent="0.25">
      <c r="A643" s="15" t="str">
        <f>IF(OR(C643=0,C643=""),"",COUNTA($C$464:C643))</f>
        <v/>
      </c>
      <c r="B643" s="23"/>
      <c r="C643" s="34"/>
      <c r="D643" s="22">
        <f>SUM(D631:D642)</f>
        <v>19826.060000000001</v>
      </c>
      <c r="E643" s="22">
        <f t="shared" ref="E643:F643" si="468">SUM(E631:E642)</f>
        <v>11377.5</v>
      </c>
      <c r="F643" s="22">
        <f t="shared" si="468"/>
        <v>7088.8600000000006</v>
      </c>
      <c r="G643" s="13"/>
      <c r="H643" s="13"/>
      <c r="I643" s="13"/>
      <c r="J643" s="13"/>
      <c r="K643" s="14"/>
      <c r="L643" s="14"/>
      <c r="M643" s="19"/>
      <c r="N643" s="16"/>
      <c r="O643" s="14"/>
      <c r="P643" s="14"/>
      <c r="Q643" s="14"/>
      <c r="R643" s="14"/>
      <c r="S643" s="14"/>
      <c r="T643" s="14"/>
      <c r="U643" s="14"/>
      <c r="V643" s="13"/>
      <c r="W643" s="22">
        <f>SUM(W631:W642)</f>
        <v>185662466.02268001</v>
      </c>
      <c r="X643" s="22"/>
      <c r="Y643" s="22"/>
      <c r="Z643" s="22"/>
      <c r="AA643" s="22">
        <f t="shared" ref="AA643:AB643" si="469">SUM(AA631:AA642)</f>
        <v>0</v>
      </c>
      <c r="AB643" s="22">
        <f t="shared" si="469"/>
        <v>185662466.02268001</v>
      </c>
    </row>
    <row r="644" spans="1:28" s="10" customFormat="1" ht="93.75" customHeight="1" x14ac:dyDescent="0.25">
      <c r="A644" s="15" t="str">
        <f>IF(OR(C644=0,C644=""),"",COUNTA($C$464:C644))</f>
        <v/>
      </c>
      <c r="B644" s="25" t="s">
        <v>1075</v>
      </c>
      <c r="C644" s="34"/>
      <c r="D644" s="14"/>
      <c r="E644" s="14"/>
      <c r="F644" s="14"/>
      <c r="G644" s="13"/>
      <c r="H644" s="13"/>
      <c r="I644" s="13"/>
      <c r="J644" s="13"/>
      <c r="K644" s="14"/>
      <c r="L644" s="14"/>
      <c r="M644" s="19"/>
      <c r="N644" s="16"/>
      <c r="O644" s="14"/>
      <c r="P644" s="14"/>
      <c r="Q644" s="14"/>
      <c r="R644" s="14"/>
      <c r="S644" s="14"/>
      <c r="T644" s="14"/>
      <c r="U644" s="14"/>
      <c r="V644" s="13"/>
      <c r="W644" s="17"/>
      <c r="X644" s="17"/>
      <c r="Y644" s="17"/>
      <c r="Z644" s="17"/>
      <c r="AA644" s="17"/>
      <c r="AB644" s="17"/>
    </row>
    <row r="645" spans="1:28" s="10" customFormat="1" ht="93.75" customHeight="1" x14ac:dyDescent="0.25">
      <c r="A645" s="15">
        <f>IF(OR(C645=0,C645=""),"",COUNTA($C$464:C645))</f>
        <v>158</v>
      </c>
      <c r="B645" s="23" t="s">
        <v>606</v>
      </c>
      <c r="C645" s="34">
        <v>1967</v>
      </c>
      <c r="D645" s="14">
        <v>572</v>
      </c>
      <c r="E645" s="14">
        <v>511</v>
      </c>
      <c r="F645" s="14">
        <v>0</v>
      </c>
      <c r="G645" s="13" t="s">
        <v>1106</v>
      </c>
      <c r="H645" s="13"/>
      <c r="I645" s="13"/>
      <c r="J645" s="13"/>
      <c r="K645" s="14">
        <f t="shared" ref="K645:K652" si="470">558*D645</f>
        <v>319176</v>
      </c>
      <c r="L645" s="14"/>
      <c r="M645" s="14">
        <f t="shared" ref="M645:M652" si="471">430*D645</f>
        <v>245960</v>
      </c>
      <c r="N645" s="14">
        <f t="shared" ref="N645:N652" si="472">511*D645</f>
        <v>292292</v>
      </c>
      <c r="O645" s="14"/>
      <c r="P645" s="14"/>
      <c r="Q645" s="14">
        <f t="shared" ref="Q645:Q652" si="473">3961*D645</f>
        <v>2265692</v>
      </c>
      <c r="R645" s="14"/>
      <c r="S645" s="14">
        <f t="shared" ref="S645:S652" si="474">3011*D645</f>
        <v>1722292</v>
      </c>
      <c r="T645" s="14">
        <f t="shared" ref="T645:T652" si="475">116*D645</f>
        <v>66352</v>
      </c>
      <c r="U645" s="14">
        <f t="shared" ref="U645:U652" si="476">34*D645</f>
        <v>19448</v>
      </c>
      <c r="V645" s="14">
        <f t="shared" ref="V645:V661" si="477">(K645+L645+M645+N645+O645+P645+Q645+R645+S645+T645)*0.0214</f>
        <v>105111.7496</v>
      </c>
      <c r="W645" s="14">
        <f t="shared" ref="W645:W661" si="478">K645+L645+M645+N645+O645+P645+Q645+R645+S645+T645+U645+V645</f>
        <v>5036323.7495999997</v>
      </c>
      <c r="X645" s="18" t="s">
        <v>804</v>
      </c>
      <c r="Y645" s="45">
        <v>0</v>
      </c>
      <c r="Z645" s="45">
        <v>0</v>
      </c>
      <c r="AA645" s="45">
        <v>0</v>
      </c>
      <c r="AB645" s="17">
        <f t="shared" ref="AB645:AB661" si="479">W645-(Y645+Z645+AA645)</f>
        <v>5036323.7495999997</v>
      </c>
    </row>
    <row r="646" spans="1:28" s="10" customFormat="1" ht="93.75" customHeight="1" x14ac:dyDescent="0.25">
      <c r="A646" s="15">
        <f>IF(OR(C646=0,C646=""),"",COUNTA($C$464:C646))</f>
        <v>159</v>
      </c>
      <c r="B646" s="23" t="s">
        <v>607</v>
      </c>
      <c r="C646" s="34">
        <v>1967</v>
      </c>
      <c r="D646" s="59">
        <v>768.6</v>
      </c>
      <c r="E646" s="59">
        <v>707</v>
      </c>
      <c r="F646" s="14">
        <v>0</v>
      </c>
      <c r="G646" s="13" t="s">
        <v>1106</v>
      </c>
      <c r="H646" s="13"/>
      <c r="I646" s="13"/>
      <c r="J646" s="13"/>
      <c r="K646" s="14">
        <f t="shared" si="470"/>
        <v>428878.8</v>
      </c>
      <c r="L646" s="14"/>
      <c r="M646" s="14">
        <f t="shared" si="471"/>
        <v>330498</v>
      </c>
      <c r="N646" s="14">
        <f t="shared" si="472"/>
        <v>392754.60000000003</v>
      </c>
      <c r="O646" s="14"/>
      <c r="P646" s="14"/>
      <c r="Q646" s="14">
        <f t="shared" si="473"/>
        <v>3044424.6</v>
      </c>
      <c r="R646" s="14"/>
      <c r="S646" s="14">
        <f t="shared" si="474"/>
        <v>2314254.6</v>
      </c>
      <c r="T646" s="14">
        <f t="shared" si="475"/>
        <v>89157.6</v>
      </c>
      <c r="U646" s="14">
        <f t="shared" si="476"/>
        <v>26132.400000000001</v>
      </c>
      <c r="V646" s="14">
        <f t="shared" si="477"/>
        <v>141239.31947999998</v>
      </c>
      <c r="W646" s="14">
        <f t="shared" si="478"/>
        <v>6767339.9194799997</v>
      </c>
      <c r="X646" s="18" t="s">
        <v>804</v>
      </c>
      <c r="Y646" s="45">
        <v>0</v>
      </c>
      <c r="Z646" s="45">
        <v>0</v>
      </c>
      <c r="AA646" s="45">
        <v>0</v>
      </c>
      <c r="AB646" s="17">
        <f t="shared" si="479"/>
        <v>6767339.9194799997</v>
      </c>
    </row>
    <row r="647" spans="1:28" s="10" customFormat="1" ht="93.75" customHeight="1" x14ac:dyDescent="0.25">
      <c r="A647" s="15">
        <f>IF(OR(C647=0,C647=""),"",COUNTA($C$464:C647))</f>
        <v>160</v>
      </c>
      <c r="B647" s="23" t="s">
        <v>608</v>
      </c>
      <c r="C647" s="34">
        <v>1967</v>
      </c>
      <c r="D647" s="14">
        <v>408.4</v>
      </c>
      <c r="E647" s="59">
        <v>362</v>
      </c>
      <c r="F647" s="14">
        <v>0</v>
      </c>
      <c r="G647" s="13" t="s">
        <v>1106</v>
      </c>
      <c r="H647" s="13"/>
      <c r="I647" s="13"/>
      <c r="J647" s="13"/>
      <c r="K647" s="14">
        <f t="shared" si="470"/>
        <v>227887.19999999998</v>
      </c>
      <c r="L647" s="14">
        <f t="shared" ref="L647:L649" si="480">2469*D647</f>
        <v>1008339.6</v>
      </c>
      <c r="M647" s="14">
        <f t="shared" si="471"/>
        <v>175612</v>
      </c>
      <c r="N647" s="14">
        <f t="shared" si="472"/>
        <v>208692.4</v>
      </c>
      <c r="O647" s="14">
        <f t="shared" ref="O647:O649" si="481">375*D647</f>
        <v>153150</v>
      </c>
      <c r="P647" s="14"/>
      <c r="Q647" s="14">
        <f t="shared" si="473"/>
        <v>1617672.4</v>
      </c>
      <c r="R647" s="14"/>
      <c r="S647" s="14">
        <f t="shared" si="474"/>
        <v>1229692.3999999999</v>
      </c>
      <c r="T647" s="14">
        <f t="shared" si="475"/>
        <v>47374.399999999994</v>
      </c>
      <c r="U647" s="14">
        <f t="shared" si="476"/>
        <v>13885.599999999999</v>
      </c>
      <c r="V647" s="14">
        <f t="shared" si="477"/>
        <v>99904.196559999997</v>
      </c>
      <c r="W647" s="14">
        <f t="shared" si="478"/>
        <v>4782210.1965600001</v>
      </c>
      <c r="X647" s="18" t="s">
        <v>804</v>
      </c>
      <c r="Y647" s="45">
        <v>0</v>
      </c>
      <c r="Z647" s="45">
        <v>0</v>
      </c>
      <c r="AA647" s="45">
        <v>0</v>
      </c>
      <c r="AB647" s="17">
        <f t="shared" si="479"/>
        <v>4782210.1965600001</v>
      </c>
    </row>
    <row r="648" spans="1:28" s="10" customFormat="1" ht="93.75" customHeight="1" x14ac:dyDescent="0.25">
      <c r="A648" s="15">
        <f>IF(OR(C648=0,C648=""),"",COUNTA($C$464:C648))</f>
        <v>161</v>
      </c>
      <c r="B648" s="23" t="s">
        <v>609</v>
      </c>
      <c r="C648" s="34">
        <v>1967</v>
      </c>
      <c r="D648" s="14">
        <v>3285.7</v>
      </c>
      <c r="E648" s="14">
        <v>1890</v>
      </c>
      <c r="F648" s="14">
        <v>54.7</v>
      </c>
      <c r="G648" s="13" t="s">
        <v>1106</v>
      </c>
      <c r="H648" s="13"/>
      <c r="I648" s="13"/>
      <c r="J648" s="13"/>
      <c r="K648" s="14">
        <f t="shared" si="470"/>
        <v>1833420.5999999999</v>
      </c>
      <c r="L648" s="14">
        <f t="shared" si="480"/>
        <v>8112393.2999999998</v>
      </c>
      <c r="M648" s="14">
        <f t="shared" si="471"/>
        <v>1412851</v>
      </c>
      <c r="N648" s="14">
        <f t="shared" si="472"/>
        <v>1678992.7</v>
      </c>
      <c r="O648" s="14">
        <f t="shared" si="481"/>
        <v>1232137.5</v>
      </c>
      <c r="P648" s="14"/>
      <c r="Q648" s="14">
        <f t="shared" si="473"/>
        <v>13014657.699999999</v>
      </c>
      <c r="R648" s="14">
        <f t="shared" ref="R648:R649" si="482">187*D648</f>
        <v>614425.9</v>
      </c>
      <c r="S648" s="14">
        <f t="shared" si="474"/>
        <v>9893242.6999999993</v>
      </c>
      <c r="T648" s="14">
        <f t="shared" si="475"/>
        <v>381141.19999999995</v>
      </c>
      <c r="U648" s="14">
        <f t="shared" si="476"/>
        <v>111713.79999999999</v>
      </c>
      <c r="V648" s="14">
        <f t="shared" si="477"/>
        <v>816907.81963999989</v>
      </c>
      <c r="W648" s="14">
        <f t="shared" si="478"/>
        <v>39101884.219639994</v>
      </c>
      <c r="X648" s="18" t="s">
        <v>804</v>
      </c>
      <c r="Y648" s="45">
        <v>0</v>
      </c>
      <c r="Z648" s="45">
        <v>0</v>
      </c>
      <c r="AA648" s="45">
        <v>0</v>
      </c>
      <c r="AB648" s="17">
        <f t="shared" si="479"/>
        <v>39101884.219639994</v>
      </c>
    </row>
    <row r="649" spans="1:28" s="10" customFormat="1" ht="93.75" customHeight="1" x14ac:dyDescent="0.25">
      <c r="A649" s="15">
        <f>IF(OR(C649=0,C649=""),"",COUNTA($C$464:C649))</f>
        <v>162</v>
      </c>
      <c r="B649" s="23" t="s">
        <v>610</v>
      </c>
      <c r="C649" s="34">
        <v>1967</v>
      </c>
      <c r="D649" s="14">
        <v>2792</v>
      </c>
      <c r="E649" s="14">
        <v>1980</v>
      </c>
      <c r="F649" s="14">
        <v>0</v>
      </c>
      <c r="G649" s="13" t="s">
        <v>1106</v>
      </c>
      <c r="H649" s="13"/>
      <c r="I649" s="13"/>
      <c r="J649" s="13"/>
      <c r="K649" s="14">
        <f t="shared" si="470"/>
        <v>1557936</v>
      </c>
      <c r="L649" s="14">
        <f t="shared" si="480"/>
        <v>6893448</v>
      </c>
      <c r="M649" s="14">
        <f t="shared" si="471"/>
        <v>1200560</v>
      </c>
      <c r="N649" s="14">
        <f t="shared" si="472"/>
        <v>1426712</v>
      </c>
      <c r="O649" s="14">
        <f t="shared" si="481"/>
        <v>1047000</v>
      </c>
      <c r="P649" s="14"/>
      <c r="Q649" s="14">
        <f t="shared" si="473"/>
        <v>11059112</v>
      </c>
      <c r="R649" s="14">
        <f t="shared" si="482"/>
        <v>522104</v>
      </c>
      <c r="S649" s="14">
        <f t="shared" si="474"/>
        <v>8406712</v>
      </c>
      <c r="T649" s="14">
        <f t="shared" si="475"/>
        <v>323872</v>
      </c>
      <c r="U649" s="14">
        <f t="shared" si="476"/>
        <v>94928</v>
      </c>
      <c r="V649" s="14">
        <f t="shared" si="477"/>
        <v>694161.55839999998</v>
      </c>
      <c r="W649" s="14">
        <f t="shared" si="478"/>
        <v>33226545.558400001</v>
      </c>
      <c r="X649" s="18" t="s">
        <v>804</v>
      </c>
      <c r="Y649" s="45">
        <v>0</v>
      </c>
      <c r="Z649" s="45">
        <v>0</v>
      </c>
      <c r="AA649" s="45">
        <v>0</v>
      </c>
      <c r="AB649" s="17">
        <f t="shared" si="479"/>
        <v>33226545.558400001</v>
      </c>
    </row>
    <row r="650" spans="1:28" s="10" customFormat="1" ht="93.75" customHeight="1" x14ac:dyDescent="0.25">
      <c r="A650" s="15">
        <f>IF(OR(C650=0,C650=""),"",COUNTA($C$464:C650))</f>
        <v>163</v>
      </c>
      <c r="B650" s="23" t="s">
        <v>611</v>
      </c>
      <c r="C650" s="34">
        <v>1967</v>
      </c>
      <c r="D650" s="14">
        <v>404</v>
      </c>
      <c r="E650" s="14">
        <v>362.3</v>
      </c>
      <c r="F650" s="14">
        <v>0</v>
      </c>
      <c r="G650" s="13" t="s">
        <v>1106</v>
      </c>
      <c r="H650" s="13"/>
      <c r="I650" s="13"/>
      <c r="J650" s="13"/>
      <c r="K650" s="14">
        <f t="shared" si="470"/>
        <v>225432</v>
      </c>
      <c r="L650" s="14"/>
      <c r="M650" s="14">
        <f t="shared" si="471"/>
        <v>173720</v>
      </c>
      <c r="N650" s="14">
        <f t="shared" si="472"/>
        <v>206444</v>
      </c>
      <c r="O650" s="14"/>
      <c r="P650" s="14"/>
      <c r="Q650" s="14">
        <f t="shared" si="473"/>
        <v>1600244</v>
      </c>
      <c r="R650" s="14"/>
      <c r="S650" s="14">
        <f t="shared" si="474"/>
        <v>1216444</v>
      </c>
      <c r="T650" s="14">
        <f t="shared" si="475"/>
        <v>46864</v>
      </c>
      <c r="U650" s="14">
        <f t="shared" si="476"/>
        <v>13736</v>
      </c>
      <c r="V650" s="14">
        <f t="shared" si="477"/>
        <v>74239.767200000002</v>
      </c>
      <c r="W650" s="14">
        <f t="shared" si="478"/>
        <v>3557123.7672000001</v>
      </c>
      <c r="X650" s="18" t="s">
        <v>804</v>
      </c>
      <c r="Y650" s="45">
        <v>0</v>
      </c>
      <c r="Z650" s="45">
        <v>0</v>
      </c>
      <c r="AA650" s="45">
        <v>0</v>
      </c>
      <c r="AB650" s="17">
        <f t="shared" si="479"/>
        <v>3557123.7672000001</v>
      </c>
    </row>
    <row r="651" spans="1:28" s="10" customFormat="1" ht="93.75" customHeight="1" x14ac:dyDescent="0.25">
      <c r="A651" s="15">
        <f>IF(OR(C651=0,C651=""),"",COUNTA($C$464:C651))</f>
        <v>164</v>
      </c>
      <c r="B651" s="23" t="s">
        <v>612</v>
      </c>
      <c r="C651" s="34">
        <v>1967</v>
      </c>
      <c r="D651" s="14">
        <v>405</v>
      </c>
      <c r="E651" s="14">
        <v>363.4</v>
      </c>
      <c r="F651" s="14">
        <v>0</v>
      </c>
      <c r="G651" s="13" t="s">
        <v>1106</v>
      </c>
      <c r="H651" s="13"/>
      <c r="I651" s="13"/>
      <c r="J651" s="13"/>
      <c r="K651" s="14">
        <f t="shared" si="470"/>
        <v>225990</v>
      </c>
      <c r="L651" s="14"/>
      <c r="M651" s="14">
        <f t="shared" si="471"/>
        <v>174150</v>
      </c>
      <c r="N651" s="14">
        <f t="shared" si="472"/>
        <v>206955</v>
      </c>
      <c r="O651" s="14"/>
      <c r="P651" s="14"/>
      <c r="Q651" s="14">
        <f t="shared" si="473"/>
        <v>1604205</v>
      </c>
      <c r="R651" s="14"/>
      <c r="S651" s="14">
        <f t="shared" si="474"/>
        <v>1219455</v>
      </c>
      <c r="T651" s="14">
        <f t="shared" si="475"/>
        <v>46980</v>
      </c>
      <c r="U651" s="14">
        <f t="shared" si="476"/>
        <v>13770</v>
      </c>
      <c r="V651" s="14">
        <f t="shared" si="477"/>
        <v>74423.528999999995</v>
      </c>
      <c r="W651" s="14">
        <f t="shared" si="478"/>
        <v>3565928.5290000001</v>
      </c>
      <c r="X651" s="18" t="s">
        <v>804</v>
      </c>
      <c r="Y651" s="45">
        <v>0</v>
      </c>
      <c r="Z651" s="45">
        <v>0</v>
      </c>
      <c r="AA651" s="45">
        <v>0</v>
      </c>
      <c r="AB651" s="17">
        <f t="shared" si="479"/>
        <v>3565928.5290000001</v>
      </c>
    </row>
    <row r="652" spans="1:28" s="10" customFormat="1" ht="93.75" customHeight="1" x14ac:dyDescent="0.25">
      <c r="A652" s="15">
        <f>IF(OR(C652=0,C652=""),"",COUNTA($C$464:C652))</f>
        <v>165</v>
      </c>
      <c r="B652" s="23" t="s">
        <v>613</v>
      </c>
      <c r="C652" s="34">
        <v>1967</v>
      </c>
      <c r="D652" s="14">
        <v>399.5</v>
      </c>
      <c r="E652" s="14">
        <v>355.1</v>
      </c>
      <c r="F652" s="14">
        <v>0</v>
      </c>
      <c r="G652" s="13" t="s">
        <v>1106</v>
      </c>
      <c r="H652" s="13"/>
      <c r="I652" s="13"/>
      <c r="J652" s="13"/>
      <c r="K652" s="14">
        <f t="shared" si="470"/>
        <v>222921</v>
      </c>
      <c r="L652" s="14"/>
      <c r="M652" s="14">
        <f t="shared" si="471"/>
        <v>171785</v>
      </c>
      <c r="N652" s="14">
        <f t="shared" si="472"/>
        <v>204144.5</v>
      </c>
      <c r="O652" s="14"/>
      <c r="P652" s="14"/>
      <c r="Q652" s="14">
        <f t="shared" si="473"/>
        <v>1582419.5</v>
      </c>
      <c r="R652" s="14"/>
      <c r="S652" s="14">
        <f t="shared" si="474"/>
        <v>1202894.5</v>
      </c>
      <c r="T652" s="14">
        <f t="shared" si="475"/>
        <v>46342</v>
      </c>
      <c r="U652" s="14">
        <f t="shared" si="476"/>
        <v>13583</v>
      </c>
      <c r="V652" s="14">
        <f t="shared" si="477"/>
        <v>73412.839099999997</v>
      </c>
      <c r="W652" s="14">
        <f t="shared" si="478"/>
        <v>3517502.3391</v>
      </c>
      <c r="X652" s="18" t="s">
        <v>804</v>
      </c>
      <c r="Y652" s="45">
        <v>0</v>
      </c>
      <c r="Z652" s="45">
        <v>0</v>
      </c>
      <c r="AA652" s="45">
        <v>0</v>
      </c>
      <c r="AB652" s="17">
        <f t="shared" si="479"/>
        <v>3517502.3391</v>
      </c>
    </row>
    <row r="653" spans="1:28" s="10" customFormat="1" ht="93.75" customHeight="1" x14ac:dyDescent="0.25">
      <c r="A653" s="15">
        <f>IF(OR(C653=0,C653=""),"",COUNTA($C$464:C653))</f>
        <v>166</v>
      </c>
      <c r="B653" s="23" t="s">
        <v>614</v>
      </c>
      <c r="C653" s="43">
        <v>1967</v>
      </c>
      <c r="D653" s="37">
        <v>3597.8</v>
      </c>
      <c r="E653" s="37">
        <v>3303.1</v>
      </c>
      <c r="F653" s="14">
        <v>0</v>
      </c>
      <c r="G653" s="13" t="s">
        <v>1109</v>
      </c>
      <c r="H653" s="13"/>
      <c r="I653" s="13"/>
      <c r="J653" s="13"/>
      <c r="K653" s="14">
        <f>406*D653</f>
        <v>1460706.8</v>
      </c>
      <c r="L653" s="14">
        <f>1207*D653</f>
        <v>4342544.6000000006</v>
      </c>
      <c r="M653" s="14">
        <f>484*D653</f>
        <v>1741335.2000000002</v>
      </c>
      <c r="N653" s="14">
        <f>855*D653</f>
        <v>3076119</v>
      </c>
      <c r="O653" s="14">
        <f>383*D653</f>
        <v>1377957.4000000001</v>
      </c>
      <c r="P653" s="14"/>
      <c r="Q653" s="14">
        <f>2308*D653</f>
        <v>8303722.4000000004</v>
      </c>
      <c r="R653" s="14">
        <f>297*D653</f>
        <v>1068546.6000000001</v>
      </c>
      <c r="S653" s="14">
        <f>2763*D653</f>
        <v>9940721.4000000004</v>
      </c>
      <c r="T653" s="14">
        <f>102*D653</f>
        <v>366975.60000000003</v>
      </c>
      <c r="U653" s="14">
        <f>35*D653</f>
        <v>125923</v>
      </c>
      <c r="V653" s="14">
        <f t="shared" si="477"/>
        <v>677922.66060000018</v>
      </c>
      <c r="W653" s="14">
        <f t="shared" si="478"/>
        <v>32482474.660600007</v>
      </c>
      <c r="X653" s="18" t="s">
        <v>804</v>
      </c>
      <c r="Y653" s="45">
        <v>0</v>
      </c>
      <c r="Z653" s="45">
        <v>0</v>
      </c>
      <c r="AA653" s="45">
        <v>0</v>
      </c>
      <c r="AB653" s="17">
        <f t="shared" si="479"/>
        <v>32482474.660600007</v>
      </c>
    </row>
    <row r="654" spans="1:28" s="10" customFormat="1" ht="93.75" customHeight="1" x14ac:dyDescent="0.25">
      <c r="A654" s="15">
        <f>IF(OR(C654=0,C654=""),"",COUNTA($C$464:C654))</f>
        <v>167</v>
      </c>
      <c r="B654" s="23" t="s">
        <v>654</v>
      </c>
      <c r="C654" s="34">
        <v>1968</v>
      </c>
      <c r="D654" s="14">
        <v>397.9</v>
      </c>
      <c r="E654" s="14">
        <v>373</v>
      </c>
      <c r="F654" s="14">
        <v>0</v>
      </c>
      <c r="G654" s="13" t="s">
        <v>1106</v>
      </c>
      <c r="H654" s="13"/>
      <c r="I654" s="13"/>
      <c r="J654" s="13"/>
      <c r="K654" s="14">
        <f t="shared" ref="K654:K655" si="483">558*D654</f>
        <v>222028.19999999998</v>
      </c>
      <c r="L654" s="14">
        <f>2469*D654</f>
        <v>982415.1</v>
      </c>
      <c r="M654" s="14"/>
      <c r="N654" s="14">
        <f t="shared" ref="N654:N655" si="484">511*D654</f>
        <v>203326.9</v>
      </c>
      <c r="O654" s="14">
        <f>375*D654</f>
        <v>149212.5</v>
      </c>
      <c r="P654" s="14"/>
      <c r="Q654" s="14">
        <f>3961*D654</f>
        <v>1576081.9</v>
      </c>
      <c r="R654" s="14">
        <f>187*D654</f>
        <v>74407.3</v>
      </c>
      <c r="S654" s="14">
        <f>3011*D654</f>
        <v>1198076.8999999999</v>
      </c>
      <c r="T654" s="14">
        <f t="shared" ref="T654:T655" si="485">116*D654</f>
        <v>46156.399999999994</v>
      </c>
      <c r="U654" s="14"/>
      <c r="V654" s="14">
        <f t="shared" si="477"/>
        <v>95266.491279999973</v>
      </c>
      <c r="W654" s="14">
        <f t="shared" si="478"/>
        <v>4546971.691279999</v>
      </c>
      <c r="X654" s="18" t="s">
        <v>804</v>
      </c>
      <c r="Y654" s="45">
        <v>0</v>
      </c>
      <c r="Z654" s="45">
        <v>0</v>
      </c>
      <c r="AA654" s="45">
        <v>0</v>
      </c>
      <c r="AB654" s="17">
        <f t="shared" si="479"/>
        <v>4546971.691279999</v>
      </c>
    </row>
    <row r="655" spans="1:28" s="10" customFormat="1" ht="93.75" customHeight="1" x14ac:dyDescent="0.25">
      <c r="A655" s="15">
        <f>IF(OR(C655=0,C655=""),"",COUNTA($C$464:C655))</f>
        <v>168</v>
      </c>
      <c r="B655" s="23" t="s">
        <v>170</v>
      </c>
      <c r="C655" s="34">
        <v>1969</v>
      </c>
      <c r="D655" s="14">
        <v>765.1</v>
      </c>
      <c r="E655" s="14">
        <v>704.9</v>
      </c>
      <c r="F655" s="14">
        <v>0</v>
      </c>
      <c r="G655" s="13" t="s">
        <v>1106</v>
      </c>
      <c r="H655" s="13"/>
      <c r="I655" s="13"/>
      <c r="J655" s="13"/>
      <c r="K655" s="14">
        <f t="shared" si="483"/>
        <v>426925.8</v>
      </c>
      <c r="L655" s="14"/>
      <c r="M655" s="14">
        <f>430*D655</f>
        <v>328993</v>
      </c>
      <c r="N655" s="14">
        <f t="shared" si="484"/>
        <v>390966.10000000003</v>
      </c>
      <c r="O655" s="14"/>
      <c r="P655" s="14"/>
      <c r="Q655" s="14"/>
      <c r="R655" s="14"/>
      <c r="S655" s="14"/>
      <c r="T655" s="14">
        <f t="shared" si="485"/>
        <v>88751.6</v>
      </c>
      <c r="U655" s="14">
        <f>34*D655</f>
        <v>26013.4</v>
      </c>
      <c r="V655" s="14">
        <f t="shared" si="477"/>
        <v>26442.621100000004</v>
      </c>
      <c r="W655" s="14">
        <f t="shared" si="478"/>
        <v>1288092.5211000002</v>
      </c>
      <c r="X655" s="18" t="s">
        <v>804</v>
      </c>
      <c r="Y655" s="45">
        <v>0</v>
      </c>
      <c r="Z655" s="45">
        <v>0</v>
      </c>
      <c r="AA655" s="45">
        <v>0</v>
      </c>
      <c r="AB655" s="17">
        <f t="shared" si="479"/>
        <v>1288092.5211000002</v>
      </c>
    </row>
    <row r="656" spans="1:28" s="10" customFormat="1" ht="93.75" customHeight="1" x14ac:dyDescent="0.25">
      <c r="A656" s="15">
        <f>IF(OR(C656=0,C656=""),"",COUNTA($C$464:C656))</f>
        <v>169</v>
      </c>
      <c r="B656" s="23" t="s">
        <v>699</v>
      </c>
      <c r="C656" s="34">
        <v>1969</v>
      </c>
      <c r="D656" s="14">
        <v>2682.9</v>
      </c>
      <c r="E656" s="14">
        <v>1887.1</v>
      </c>
      <c r="F656" s="14">
        <v>75.900000000000006</v>
      </c>
      <c r="G656" s="13" t="s">
        <v>1109</v>
      </c>
      <c r="H656" s="13"/>
      <c r="I656" s="13"/>
      <c r="J656" s="13"/>
      <c r="K656" s="14">
        <f>406*D656</f>
        <v>1089257.4000000001</v>
      </c>
      <c r="L656" s="14">
        <f>1207*D656</f>
        <v>3238260.3000000003</v>
      </c>
      <c r="M656" s="14">
        <f>484*D656</f>
        <v>1298523.6000000001</v>
      </c>
      <c r="N656" s="14">
        <f>855*D656</f>
        <v>2293879.5</v>
      </c>
      <c r="O656" s="14">
        <f>383*D656</f>
        <v>1027550.7000000001</v>
      </c>
      <c r="P656" s="14"/>
      <c r="Q656" s="14">
        <f>2308*D656</f>
        <v>6192133.2000000002</v>
      </c>
      <c r="R656" s="14">
        <f>297*D656</f>
        <v>796821.3</v>
      </c>
      <c r="S656" s="14">
        <f>2763*D656</f>
        <v>7412852.7000000002</v>
      </c>
      <c r="T656" s="14">
        <f>102*D656</f>
        <v>273655.8</v>
      </c>
      <c r="U656" s="14">
        <f>35*D656</f>
        <v>93901.5</v>
      </c>
      <c r="V656" s="14">
        <f t="shared" si="477"/>
        <v>505530.79829999997</v>
      </c>
      <c r="W656" s="14">
        <f t="shared" si="478"/>
        <v>24222366.798300002</v>
      </c>
      <c r="X656" s="18" t="s">
        <v>804</v>
      </c>
      <c r="Y656" s="45">
        <v>0</v>
      </c>
      <c r="Z656" s="45">
        <v>0</v>
      </c>
      <c r="AA656" s="45">
        <v>0</v>
      </c>
      <c r="AB656" s="17">
        <f t="shared" si="479"/>
        <v>24222366.798300002</v>
      </c>
    </row>
    <row r="657" spans="1:28" s="10" customFormat="1" ht="93.75" customHeight="1" x14ac:dyDescent="0.25">
      <c r="A657" s="15">
        <f>IF(OR(C657=0,C657=""),"",COUNTA($C$464:C657))</f>
        <v>170</v>
      </c>
      <c r="B657" s="23" t="s">
        <v>700</v>
      </c>
      <c r="C657" s="34">
        <v>1969</v>
      </c>
      <c r="D657" s="14">
        <v>758.8</v>
      </c>
      <c r="E657" s="14">
        <v>699.4</v>
      </c>
      <c r="F657" s="14">
        <v>0</v>
      </c>
      <c r="G657" s="13" t="s">
        <v>1106</v>
      </c>
      <c r="H657" s="13"/>
      <c r="I657" s="13"/>
      <c r="J657" s="13"/>
      <c r="K657" s="14">
        <f t="shared" ref="K657:K661" si="486">558*D657</f>
        <v>423410.39999999997</v>
      </c>
      <c r="L657" s="14"/>
      <c r="M657" s="14">
        <f t="shared" ref="M657:M661" si="487">430*D657</f>
        <v>326284</v>
      </c>
      <c r="N657" s="14">
        <f t="shared" ref="N657:N661" si="488">511*D657</f>
        <v>387746.8</v>
      </c>
      <c r="O657" s="14">
        <f>375*D657</f>
        <v>284550</v>
      </c>
      <c r="P657" s="14"/>
      <c r="Q657" s="14">
        <f t="shared" ref="Q657:Q661" si="489">3961*D657</f>
        <v>3005606.8</v>
      </c>
      <c r="R657" s="14"/>
      <c r="S657" s="14">
        <f t="shared" ref="S657:S661" si="490">3011*D657</f>
        <v>2284746.7999999998</v>
      </c>
      <c r="T657" s="14">
        <f t="shared" ref="T657:T661" si="491">116*D657</f>
        <v>88020.799999999988</v>
      </c>
      <c r="U657" s="14">
        <f t="shared" ref="U657:U661" si="492">34*D657</f>
        <v>25799.199999999997</v>
      </c>
      <c r="V657" s="14">
        <f t="shared" si="477"/>
        <v>145527.82384</v>
      </c>
      <c r="W657" s="14">
        <f t="shared" si="478"/>
        <v>6971692.6238399995</v>
      </c>
      <c r="X657" s="18" t="s">
        <v>804</v>
      </c>
      <c r="Y657" s="45">
        <v>0</v>
      </c>
      <c r="Z657" s="45">
        <v>0</v>
      </c>
      <c r="AA657" s="45">
        <v>0</v>
      </c>
      <c r="AB657" s="17">
        <f t="shared" si="479"/>
        <v>6971692.6238399995</v>
      </c>
    </row>
    <row r="658" spans="1:28" s="10" customFormat="1" ht="93.75" customHeight="1" x14ac:dyDescent="0.25">
      <c r="A658" s="15">
        <f>IF(OR(C658=0,C658=""),"",COUNTA($C$464:C658))</f>
        <v>171</v>
      </c>
      <c r="B658" s="23" t="s">
        <v>701</v>
      </c>
      <c r="C658" s="34">
        <v>1969</v>
      </c>
      <c r="D658" s="14">
        <v>405</v>
      </c>
      <c r="E658" s="14">
        <v>352.4</v>
      </c>
      <c r="F658" s="14">
        <v>0</v>
      </c>
      <c r="G658" s="13" t="s">
        <v>1106</v>
      </c>
      <c r="H658" s="13"/>
      <c r="I658" s="13"/>
      <c r="J658" s="13"/>
      <c r="K658" s="14">
        <f t="shared" si="486"/>
        <v>225990</v>
      </c>
      <c r="L658" s="14"/>
      <c r="M658" s="14">
        <f t="shared" si="487"/>
        <v>174150</v>
      </c>
      <c r="N658" s="14">
        <f t="shared" si="488"/>
        <v>206955</v>
      </c>
      <c r="O658" s="14"/>
      <c r="P658" s="14"/>
      <c r="Q658" s="14">
        <f t="shared" si="489"/>
        <v>1604205</v>
      </c>
      <c r="R658" s="14"/>
      <c r="S658" s="14">
        <f t="shared" si="490"/>
        <v>1219455</v>
      </c>
      <c r="T658" s="14">
        <f t="shared" si="491"/>
        <v>46980</v>
      </c>
      <c r="U658" s="14">
        <f t="shared" si="492"/>
        <v>13770</v>
      </c>
      <c r="V658" s="14">
        <f t="shared" si="477"/>
        <v>74423.528999999995</v>
      </c>
      <c r="W658" s="14">
        <f t="shared" si="478"/>
        <v>3565928.5290000001</v>
      </c>
      <c r="X658" s="18" t="s">
        <v>804</v>
      </c>
      <c r="Y658" s="45">
        <v>0</v>
      </c>
      <c r="Z658" s="45">
        <v>0</v>
      </c>
      <c r="AA658" s="45">
        <v>0</v>
      </c>
      <c r="AB658" s="17">
        <f t="shared" si="479"/>
        <v>3565928.5290000001</v>
      </c>
    </row>
    <row r="659" spans="1:28" s="10" customFormat="1" ht="93.75" customHeight="1" x14ac:dyDescent="0.25">
      <c r="A659" s="15">
        <f>IF(OR(C659=0,C659=""),"",COUNTA($C$464:C659))</f>
        <v>172</v>
      </c>
      <c r="B659" s="23" t="s">
        <v>702</v>
      </c>
      <c r="C659" s="34">
        <v>1969</v>
      </c>
      <c r="D659" s="14">
        <v>420.5</v>
      </c>
      <c r="E659" s="14">
        <v>367</v>
      </c>
      <c r="F659" s="14">
        <v>0</v>
      </c>
      <c r="G659" s="13" t="s">
        <v>1106</v>
      </c>
      <c r="H659" s="13"/>
      <c r="I659" s="13"/>
      <c r="J659" s="13"/>
      <c r="K659" s="14">
        <f t="shared" si="486"/>
        <v>234639</v>
      </c>
      <c r="L659" s="14"/>
      <c r="M659" s="14">
        <f t="shared" si="487"/>
        <v>180815</v>
      </c>
      <c r="N659" s="14">
        <f t="shared" si="488"/>
        <v>214875.5</v>
      </c>
      <c r="O659" s="14"/>
      <c r="P659" s="14"/>
      <c r="Q659" s="14">
        <f t="shared" si="489"/>
        <v>1665600.5</v>
      </c>
      <c r="R659" s="14"/>
      <c r="S659" s="14">
        <f t="shared" si="490"/>
        <v>1266125.5</v>
      </c>
      <c r="T659" s="14">
        <f t="shared" si="491"/>
        <v>48778</v>
      </c>
      <c r="U659" s="14">
        <f t="shared" si="492"/>
        <v>14297</v>
      </c>
      <c r="V659" s="14">
        <f t="shared" si="477"/>
        <v>77271.836899999995</v>
      </c>
      <c r="W659" s="14">
        <f t="shared" si="478"/>
        <v>3702402.3369</v>
      </c>
      <c r="X659" s="18" t="s">
        <v>804</v>
      </c>
      <c r="Y659" s="45">
        <v>0</v>
      </c>
      <c r="Z659" s="45">
        <v>0</v>
      </c>
      <c r="AA659" s="45">
        <v>0</v>
      </c>
      <c r="AB659" s="17">
        <f t="shared" si="479"/>
        <v>3702402.3369</v>
      </c>
    </row>
    <row r="660" spans="1:28" s="10" customFormat="1" ht="93.75" customHeight="1" x14ac:dyDescent="0.25">
      <c r="A660" s="15">
        <f>IF(OR(C660=0,C660=""),"",COUNTA($C$464:C660))</f>
        <v>173</v>
      </c>
      <c r="B660" s="23" t="s">
        <v>703</v>
      </c>
      <c r="C660" s="34">
        <v>1969</v>
      </c>
      <c r="D660" s="14">
        <v>747</v>
      </c>
      <c r="E660" s="14">
        <v>700.4</v>
      </c>
      <c r="F660" s="14">
        <v>0</v>
      </c>
      <c r="G660" s="13" t="s">
        <v>1106</v>
      </c>
      <c r="H660" s="13"/>
      <c r="I660" s="13"/>
      <c r="J660" s="13"/>
      <c r="K660" s="14">
        <f t="shared" si="486"/>
        <v>416826</v>
      </c>
      <c r="L660" s="14"/>
      <c r="M660" s="14">
        <f t="shared" si="487"/>
        <v>321210</v>
      </c>
      <c r="N660" s="14">
        <f t="shared" si="488"/>
        <v>381717</v>
      </c>
      <c r="O660" s="14"/>
      <c r="P660" s="14"/>
      <c r="Q660" s="14">
        <f t="shared" si="489"/>
        <v>2958867</v>
      </c>
      <c r="R660" s="14"/>
      <c r="S660" s="14">
        <f t="shared" si="490"/>
        <v>2249217</v>
      </c>
      <c r="T660" s="14">
        <f t="shared" si="491"/>
        <v>86652</v>
      </c>
      <c r="U660" s="14">
        <f t="shared" si="492"/>
        <v>25398</v>
      </c>
      <c r="V660" s="14">
        <f t="shared" si="477"/>
        <v>137270.06459999998</v>
      </c>
      <c r="W660" s="14">
        <f t="shared" si="478"/>
        <v>6577157.0646000002</v>
      </c>
      <c r="X660" s="18" t="s">
        <v>804</v>
      </c>
      <c r="Y660" s="45">
        <v>0</v>
      </c>
      <c r="Z660" s="45">
        <v>0</v>
      </c>
      <c r="AA660" s="45">
        <v>0</v>
      </c>
      <c r="AB660" s="17">
        <f t="shared" si="479"/>
        <v>6577157.0646000002</v>
      </c>
    </row>
    <row r="661" spans="1:28" s="10" customFormat="1" ht="93.75" customHeight="1" x14ac:dyDescent="0.25">
      <c r="A661" s="15">
        <f>IF(OR(C661=0,C661=""),"",COUNTA($C$464:C661))</f>
        <v>174</v>
      </c>
      <c r="B661" s="23" t="s">
        <v>769</v>
      </c>
      <c r="C661" s="34">
        <v>1970</v>
      </c>
      <c r="D661" s="14">
        <v>766.35</v>
      </c>
      <c r="E661" s="14">
        <v>706.3</v>
      </c>
      <c r="F661" s="14">
        <v>0</v>
      </c>
      <c r="G661" s="13" t="s">
        <v>1106</v>
      </c>
      <c r="H661" s="13"/>
      <c r="I661" s="13"/>
      <c r="J661" s="13"/>
      <c r="K661" s="14">
        <f t="shared" si="486"/>
        <v>427623.3</v>
      </c>
      <c r="L661" s="14"/>
      <c r="M661" s="14">
        <f t="shared" si="487"/>
        <v>329530.5</v>
      </c>
      <c r="N661" s="14">
        <f t="shared" si="488"/>
        <v>391604.85000000003</v>
      </c>
      <c r="O661" s="14"/>
      <c r="P661" s="14"/>
      <c r="Q661" s="14">
        <f t="shared" si="489"/>
        <v>3035512.35</v>
      </c>
      <c r="R661" s="14"/>
      <c r="S661" s="14">
        <f t="shared" si="490"/>
        <v>2307479.85</v>
      </c>
      <c r="T661" s="14">
        <f t="shared" si="491"/>
        <v>88896.6</v>
      </c>
      <c r="U661" s="14">
        <f t="shared" si="492"/>
        <v>26055.9</v>
      </c>
      <c r="V661" s="14">
        <f t="shared" si="477"/>
        <v>140825.85542999997</v>
      </c>
      <c r="W661" s="14">
        <f t="shared" si="478"/>
        <v>6747529.2054299992</v>
      </c>
      <c r="X661" s="18" t="s">
        <v>804</v>
      </c>
      <c r="Y661" s="45">
        <v>0</v>
      </c>
      <c r="Z661" s="45">
        <v>0</v>
      </c>
      <c r="AA661" s="45">
        <v>0</v>
      </c>
      <c r="AB661" s="17">
        <f t="shared" si="479"/>
        <v>6747529.2054299992</v>
      </c>
    </row>
    <row r="662" spans="1:28" s="10" customFormat="1" ht="93.75" customHeight="1" x14ac:dyDescent="0.25">
      <c r="A662" s="15" t="str">
        <f>IF(OR(C662=0,C662=""),"",COUNTA($C$464:C662))</f>
        <v/>
      </c>
      <c r="B662" s="23"/>
      <c r="C662" s="34"/>
      <c r="D662" s="22">
        <f>SUM(D645:D661)</f>
        <v>19576.55</v>
      </c>
      <c r="E662" s="22">
        <f t="shared" ref="E662:F662" si="493">SUM(E645:E661)</f>
        <v>15624.399999999998</v>
      </c>
      <c r="F662" s="22">
        <f t="shared" si="493"/>
        <v>130.60000000000002</v>
      </c>
      <c r="G662" s="13"/>
      <c r="H662" s="13"/>
      <c r="I662" s="13"/>
      <c r="J662" s="13"/>
      <c r="K662" s="14"/>
      <c r="L662" s="14"/>
      <c r="M662" s="14"/>
      <c r="N662" s="16"/>
      <c r="O662" s="14"/>
      <c r="P662" s="14"/>
      <c r="Q662" s="14"/>
      <c r="R662" s="14"/>
      <c r="S662" s="14"/>
      <c r="T662" s="14"/>
      <c r="U662" s="14"/>
      <c r="V662" s="13"/>
      <c r="W662" s="22">
        <f>SUM(W645:W661)</f>
        <v>189659473.71003002</v>
      </c>
      <c r="X662" s="22"/>
      <c r="Y662" s="22"/>
      <c r="Z662" s="22"/>
      <c r="AA662" s="22">
        <f t="shared" ref="AA662:AB662" si="494">SUM(AA645:AA661)</f>
        <v>0</v>
      </c>
      <c r="AB662" s="22">
        <f t="shared" si="494"/>
        <v>189659473.71003002</v>
      </c>
    </row>
    <row r="663" spans="1:28" s="10" customFormat="1" ht="93.75" customHeight="1" x14ac:dyDescent="0.25">
      <c r="A663" s="15" t="str">
        <f>IF(OR(C663=0,C663=""),"",COUNTA($C$464:C663))</f>
        <v/>
      </c>
      <c r="B663" s="25" t="s">
        <v>89</v>
      </c>
      <c r="C663" s="34"/>
      <c r="D663" s="14"/>
      <c r="E663" s="14"/>
      <c r="F663" s="14"/>
      <c r="G663" s="13"/>
      <c r="H663" s="13"/>
      <c r="I663" s="13"/>
      <c r="J663" s="13"/>
      <c r="K663" s="14"/>
      <c r="L663" s="14"/>
      <c r="M663" s="14"/>
      <c r="N663" s="16"/>
      <c r="O663" s="14"/>
      <c r="P663" s="14"/>
      <c r="Q663" s="14"/>
      <c r="R663" s="14"/>
      <c r="S663" s="14"/>
      <c r="T663" s="14"/>
      <c r="U663" s="14"/>
      <c r="V663" s="13"/>
      <c r="W663" s="17"/>
      <c r="X663" s="17"/>
      <c r="Y663" s="17"/>
      <c r="Z663" s="17"/>
      <c r="AA663" s="17"/>
      <c r="AB663" s="17"/>
    </row>
    <row r="664" spans="1:28" s="10" customFormat="1" ht="93.75" customHeight="1" x14ac:dyDescent="0.25">
      <c r="A664" s="15">
        <f>IF(OR(C664=0,C664=""),"",COUNTA($C$464:C664))</f>
        <v>175</v>
      </c>
      <c r="B664" s="23" t="s">
        <v>615</v>
      </c>
      <c r="C664" s="43">
        <v>1967</v>
      </c>
      <c r="D664" s="37">
        <v>734.9</v>
      </c>
      <c r="E664" s="37">
        <v>467.4</v>
      </c>
      <c r="F664" s="14">
        <v>421.7</v>
      </c>
      <c r="G664" s="13" t="s">
        <v>1106</v>
      </c>
      <c r="H664" s="13"/>
      <c r="I664" s="13"/>
      <c r="J664" s="13"/>
      <c r="K664" s="14">
        <f t="shared" ref="K664:K666" si="495">558*D664</f>
        <v>410074.2</v>
      </c>
      <c r="L664" s="14">
        <f t="shared" ref="L664:L666" si="496">2469*D664</f>
        <v>1814468.0999999999</v>
      </c>
      <c r="M664" s="14">
        <f t="shared" ref="M664:M666" si="497">430*D664</f>
        <v>316007</v>
      </c>
      <c r="N664" s="14">
        <f t="shared" ref="N664:N666" si="498">511*D664</f>
        <v>375533.89999999997</v>
      </c>
      <c r="O664" s="14"/>
      <c r="P664" s="14"/>
      <c r="Q664" s="14">
        <f t="shared" ref="Q664:Q666" si="499">3961*D664</f>
        <v>2910938.9</v>
      </c>
      <c r="R664" s="14"/>
      <c r="S664" s="14">
        <f t="shared" ref="S664:S666" si="500">3011*D664</f>
        <v>2212783.9</v>
      </c>
      <c r="T664" s="14">
        <f t="shared" ref="T664:T666" si="501">116*D664</f>
        <v>85248.4</v>
      </c>
      <c r="U664" s="14">
        <f t="shared" ref="U664:U666" si="502">34*D664</f>
        <v>24986.6</v>
      </c>
      <c r="V664" s="14">
        <f t="shared" ref="V664:V666" si="503">(K664+L664+M664+N664+O664+P664+Q664+R664+S664+T664)*0.0214</f>
        <v>173876.16415999999</v>
      </c>
      <c r="W664" s="14">
        <f t="shared" ref="W664:W666" si="504">K664+L664+M664+N664+O664+P664+Q664+R664+S664+T664+U664+V664</f>
        <v>8323917.1641600002</v>
      </c>
      <c r="X664" s="18" t="s">
        <v>804</v>
      </c>
      <c r="Y664" s="45">
        <v>0</v>
      </c>
      <c r="Z664" s="45">
        <v>0</v>
      </c>
      <c r="AA664" s="45">
        <v>0</v>
      </c>
      <c r="AB664" s="17">
        <f t="shared" ref="AB664:AB666" si="505">W664-(Y664+Z664+AA664)</f>
        <v>8323917.1641600002</v>
      </c>
    </row>
    <row r="665" spans="1:28" s="10" customFormat="1" ht="93.75" customHeight="1" x14ac:dyDescent="0.25">
      <c r="A665" s="15">
        <f>IF(OR(C665=0,C665=""),"",COUNTA($C$464:C665))</f>
        <v>176</v>
      </c>
      <c r="B665" s="23" t="s">
        <v>770</v>
      </c>
      <c r="C665" s="34">
        <v>1970</v>
      </c>
      <c r="D665" s="14">
        <v>821.5</v>
      </c>
      <c r="E665" s="14">
        <v>371.6</v>
      </c>
      <c r="F665" s="14">
        <v>512.5</v>
      </c>
      <c r="G665" s="13" t="s">
        <v>1106</v>
      </c>
      <c r="H665" s="13"/>
      <c r="I665" s="13"/>
      <c r="J665" s="13"/>
      <c r="K665" s="14">
        <f t="shared" si="495"/>
        <v>458397</v>
      </c>
      <c r="L665" s="14">
        <f t="shared" si="496"/>
        <v>2028283.5</v>
      </c>
      <c r="M665" s="14">
        <f t="shared" si="497"/>
        <v>353245</v>
      </c>
      <c r="N665" s="14">
        <f t="shared" si="498"/>
        <v>419786.5</v>
      </c>
      <c r="O665" s="14">
        <f>375*D665</f>
        <v>308062.5</v>
      </c>
      <c r="P665" s="38"/>
      <c r="Q665" s="14">
        <f t="shared" si="499"/>
        <v>3253961.5</v>
      </c>
      <c r="R665" s="14"/>
      <c r="S665" s="14">
        <f t="shared" si="500"/>
        <v>2473536.5</v>
      </c>
      <c r="T665" s="14">
        <f t="shared" si="501"/>
        <v>95294</v>
      </c>
      <c r="U665" s="14">
        <f t="shared" si="502"/>
        <v>27931</v>
      </c>
      <c r="V665" s="14">
        <f t="shared" si="503"/>
        <v>200958.1231</v>
      </c>
      <c r="W665" s="14">
        <f t="shared" si="504"/>
        <v>9619455.6230999995</v>
      </c>
      <c r="X665" s="18" t="s">
        <v>804</v>
      </c>
      <c r="Y665" s="45">
        <v>0</v>
      </c>
      <c r="Z665" s="45">
        <v>0</v>
      </c>
      <c r="AA665" s="45">
        <v>0</v>
      </c>
      <c r="AB665" s="17">
        <f t="shared" si="505"/>
        <v>9619455.6230999995</v>
      </c>
    </row>
    <row r="666" spans="1:28" s="10" customFormat="1" ht="93.75" customHeight="1" x14ac:dyDescent="0.25">
      <c r="A666" s="15">
        <f>IF(OR(C666=0,C666=""),"",COUNTA($C$464:C666))</f>
        <v>177</v>
      </c>
      <c r="B666" s="23" t="s">
        <v>771</v>
      </c>
      <c r="C666" s="34">
        <v>1970</v>
      </c>
      <c r="D666" s="14">
        <v>895.4</v>
      </c>
      <c r="E666" s="14">
        <v>410.8</v>
      </c>
      <c r="F666" s="14">
        <v>256</v>
      </c>
      <c r="G666" s="13" t="s">
        <v>1106</v>
      </c>
      <c r="H666" s="13"/>
      <c r="I666" s="13"/>
      <c r="J666" s="13"/>
      <c r="K666" s="14">
        <f t="shared" si="495"/>
        <v>499633.2</v>
      </c>
      <c r="L666" s="14">
        <f t="shared" si="496"/>
        <v>2210742.6</v>
      </c>
      <c r="M666" s="14">
        <f t="shared" si="497"/>
        <v>385022</v>
      </c>
      <c r="N666" s="14">
        <f t="shared" si="498"/>
        <v>457549.39999999997</v>
      </c>
      <c r="O666" s="14"/>
      <c r="P666" s="14"/>
      <c r="Q666" s="14">
        <f t="shared" si="499"/>
        <v>3546679.4</v>
      </c>
      <c r="R666" s="14"/>
      <c r="S666" s="14">
        <f t="shared" si="500"/>
        <v>2696049.4</v>
      </c>
      <c r="T666" s="14">
        <f t="shared" si="501"/>
        <v>103866.4</v>
      </c>
      <c r="U666" s="14">
        <f t="shared" si="502"/>
        <v>30443.599999999999</v>
      </c>
      <c r="V666" s="14">
        <f t="shared" si="503"/>
        <v>211850.20736</v>
      </c>
      <c r="W666" s="14">
        <f t="shared" si="504"/>
        <v>10141836.207359999</v>
      </c>
      <c r="X666" s="18" t="s">
        <v>804</v>
      </c>
      <c r="Y666" s="45">
        <v>0</v>
      </c>
      <c r="Z666" s="45">
        <v>0</v>
      </c>
      <c r="AA666" s="45">
        <v>0</v>
      </c>
      <c r="AB666" s="17">
        <f t="shared" si="505"/>
        <v>10141836.207359999</v>
      </c>
    </row>
    <row r="667" spans="1:28" s="10" customFormat="1" ht="93.75" customHeight="1" x14ac:dyDescent="0.25">
      <c r="A667" s="15" t="str">
        <f>IF(OR(C667=0,C667=""),"",COUNTA($C$464:C667))</f>
        <v/>
      </c>
      <c r="B667" s="23"/>
      <c r="C667" s="34"/>
      <c r="D667" s="22">
        <f>SUM(D664:D666)</f>
        <v>2451.8000000000002</v>
      </c>
      <c r="E667" s="22">
        <f>SUM(E664:E666)</f>
        <v>1249.8</v>
      </c>
      <c r="F667" s="22">
        <f>SUM(F664:F666)</f>
        <v>1190.2</v>
      </c>
      <c r="G667" s="13"/>
      <c r="H667" s="13"/>
      <c r="I667" s="13"/>
      <c r="J667" s="13"/>
      <c r="K667" s="14"/>
      <c r="L667" s="14"/>
      <c r="M667" s="14"/>
      <c r="N667" s="16"/>
      <c r="O667" s="14"/>
      <c r="P667" s="14"/>
      <c r="Q667" s="14"/>
      <c r="R667" s="14"/>
      <c r="S667" s="14"/>
      <c r="T667" s="14"/>
      <c r="U667" s="14"/>
      <c r="V667" s="13"/>
      <c r="W667" s="22">
        <f>SUM(W664:W666)</f>
        <v>28085208.994619999</v>
      </c>
      <c r="X667" s="22"/>
      <c r="Y667" s="22"/>
      <c r="Z667" s="22"/>
      <c r="AA667" s="22">
        <f t="shared" ref="AA667:AB667" si="506">SUM(AA664:AA666)</f>
        <v>0</v>
      </c>
      <c r="AB667" s="22">
        <f t="shared" si="506"/>
        <v>28085208.994619999</v>
      </c>
    </row>
    <row r="668" spans="1:28" s="10" customFormat="1" ht="93.75" customHeight="1" x14ac:dyDescent="0.25">
      <c r="A668" s="15" t="str">
        <f>IF(OR(C668=0,C668=""),"",COUNTA($C$464:C668))</f>
        <v/>
      </c>
      <c r="B668" s="25" t="s">
        <v>1076</v>
      </c>
      <c r="C668" s="34"/>
      <c r="D668" s="14"/>
      <c r="E668" s="14"/>
      <c r="F668" s="14"/>
      <c r="G668" s="13"/>
      <c r="H668" s="13"/>
      <c r="I668" s="13"/>
      <c r="J668" s="13"/>
      <c r="K668" s="14"/>
      <c r="L668" s="14"/>
      <c r="M668" s="14"/>
      <c r="N668" s="16"/>
      <c r="O668" s="14"/>
      <c r="P668" s="14"/>
      <c r="Q668" s="14"/>
      <c r="R668" s="14"/>
      <c r="S668" s="14"/>
      <c r="T668" s="14"/>
      <c r="U668" s="14"/>
      <c r="V668" s="13"/>
      <c r="W668" s="17"/>
      <c r="X668" s="17"/>
      <c r="Y668" s="17"/>
      <c r="Z668" s="17"/>
      <c r="AA668" s="17"/>
      <c r="AB668" s="17"/>
    </row>
    <row r="669" spans="1:28" s="10" customFormat="1" ht="93.75" customHeight="1" x14ac:dyDescent="0.25">
      <c r="A669" s="15">
        <f>IF(OR(C669=0,C669=""),"",COUNTA($C$464:C669))</f>
        <v>178</v>
      </c>
      <c r="B669" s="23" t="s">
        <v>772</v>
      </c>
      <c r="C669" s="34">
        <v>1970</v>
      </c>
      <c r="D669" s="14">
        <v>1109.7</v>
      </c>
      <c r="E669" s="14">
        <v>621.29999999999995</v>
      </c>
      <c r="F669" s="14">
        <v>488.4</v>
      </c>
      <c r="G669" s="13" t="s">
        <v>1106</v>
      </c>
      <c r="H669" s="13"/>
      <c r="I669" s="13"/>
      <c r="J669" s="13"/>
      <c r="K669" s="14">
        <f t="shared" ref="K669:K670" si="507">558*D669</f>
        <v>619212.6</v>
      </c>
      <c r="L669" s="14">
        <f t="shared" ref="L669:L670" si="508">2469*D669</f>
        <v>2739849.3000000003</v>
      </c>
      <c r="M669" s="14">
        <f t="shared" ref="M669:M670" si="509">430*D669</f>
        <v>477171</v>
      </c>
      <c r="N669" s="14">
        <f t="shared" ref="N669:N670" si="510">511*D669</f>
        <v>567056.70000000007</v>
      </c>
      <c r="O669" s="14">
        <f t="shared" ref="O669:O670" si="511">375*D669</f>
        <v>416137.5</v>
      </c>
      <c r="P669" s="14"/>
      <c r="Q669" s="14">
        <f t="shared" ref="Q669:Q670" si="512">3961*D669</f>
        <v>4395521.7</v>
      </c>
      <c r="R669" s="14"/>
      <c r="S669" s="14">
        <f t="shared" ref="S669:S670" si="513">3011*D669</f>
        <v>3341306.7</v>
      </c>
      <c r="T669" s="14">
        <f t="shared" ref="T669:T670" si="514">116*D669</f>
        <v>128725.20000000001</v>
      </c>
      <c r="U669" s="14">
        <f t="shared" ref="U669:U670" si="515">34*D669</f>
        <v>37729.800000000003</v>
      </c>
      <c r="V669" s="14">
        <f t="shared" ref="V669:V670" si="516">(K669+L669+M669+N669+O669+P669+Q669+R669+S669+T669)*0.0214</f>
        <v>271458.58697999996</v>
      </c>
      <c r="W669" s="14">
        <f t="shared" ref="W669:W670" si="517">K669+L669+M669+N669+O669+P669+Q669+R669+S669+T669+U669+V669</f>
        <v>12994169.08698</v>
      </c>
      <c r="X669" s="18" t="s">
        <v>804</v>
      </c>
      <c r="Y669" s="45">
        <v>0</v>
      </c>
      <c r="Z669" s="45">
        <v>0</v>
      </c>
      <c r="AA669" s="45">
        <v>0</v>
      </c>
      <c r="AB669" s="17">
        <f t="shared" ref="AB669:AB670" si="518">W669-(Y669+Z669+AA669)</f>
        <v>12994169.08698</v>
      </c>
    </row>
    <row r="670" spans="1:28" s="10" customFormat="1" ht="93.75" customHeight="1" x14ac:dyDescent="0.25">
      <c r="A670" s="15">
        <f>IF(OR(C670=0,C670=""),"",COUNTA($C$464:C670))</f>
        <v>179</v>
      </c>
      <c r="B670" s="23" t="s">
        <v>773</v>
      </c>
      <c r="C670" s="34">
        <v>1970</v>
      </c>
      <c r="D670" s="14">
        <v>2331.13</v>
      </c>
      <c r="E670" s="14">
        <v>1531.53</v>
      </c>
      <c r="F670" s="14">
        <v>799.6</v>
      </c>
      <c r="G670" s="13" t="s">
        <v>1108</v>
      </c>
      <c r="H670" s="13"/>
      <c r="I670" s="13"/>
      <c r="J670" s="13"/>
      <c r="K670" s="14">
        <f t="shared" si="507"/>
        <v>1300770.54</v>
      </c>
      <c r="L670" s="14">
        <f t="shared" si="508"/>
        <v>5755559.9700000007</v>
      </c>
      <c r="M670" s="14">
        <f t="shared" si="509"/>
        <v>1002385.9</v>
      </c>
      <c r="N670" s="14">
        <f t="shared" si="510"/>
        <v>1191207.4300000002</v>
      </c>
      <c r="O670" s="14">
        <f t="shared" si="511"/>
        <v>874173.75</v>
      </c>
      <c r="P670" s="14"/>
      <c r="Q670" s="14">
        <f t="shared" si="512"/>
        <v>9233605.9299999997</v>
      </c>
      <c r="R670" s="14">
        <f>187*D670</f>
        <v>435921.31</v>
      </c>
      <c r="S670" s="14">
        <f t="shared" si="513"/>
        <v>7019032.4300000006</v>
      </c>
      <c r="T670" s="14">
        <f t="shared" si="514"/>
        <v>270411.08</v>
      </c>
      <c r="U670" s="14">
        <f t="shared" si="515"/>
        <v>79258.42</v>
      </c>
      <c r="V670" s="14">
        <f t="shared" si="516"/>
        <v>579577.66247599991</v>
      </c>
      <c r="W670" s="14">
        <f t="shared" si="517"/>
        <v>27741904.422476001</v>
      </c>
      <c r="X670" s="18" t="s">
        <v>804</v>
      </c>
      <c r="Y670" s="45">
        <v>0</v>
      </c>
      <c r="Z670" s="45">
        <v>0</v>
      </c>
      <c r="AA670" s="45">
        <v>0</v>
      </c>
      <c r="AB670" s="17">
        <f t="shared" si="518"/>
        <v>27741904.422476001</v>
      </c>
    </row>
    <row r="671" spans="1:28" s="10" customFormat="1" ht="93.75" customHeight="1" x14ac:dyDescent="0.25">
      <c r="A671" s="15" t="str">
        <f>IF(OR(C671=0,C671=""),"",COUNTA($C$464:C671))</f>
        <v/>
      </c>
      <c r="B671" s="23"/>
      <c r="C671" s="34"/>
      <c r="D671" s="22">
        <f>SUM(D669:D670)</f>
        <v>3440.83</v>
      </c>
      <c r="E671" s="22">
        <f>SUM(E669:E670)</f>
        <v>2152.83</v>
      </c>
      <c r="F671" s="22">
        <f>SUM(F669:F670)</f>
        <v>1288</v>
      </c>
      <c r="G671" s="13"/>
      <c r="H671" s="13"/>
      <c r="I671" s="13"/>
      <c r="J671" s="13"/>
      <c r="K671" s="14"/>
      <c r="L671" s="14"/>
      <c r="M671" s="14"/>
      <c r="N671" s="16"/>
      <c r="O671" s="14"/>
      <c r="P671" s="14"/>
      <c r="Q671" s="14"/>
      <c r="R671" s="14"/>
      <c r="S671" s="14"/>
      <c r="T671" s="14"/>
      <c r="U671" s="14"/>
      <c r="V671" s="13"/>
      <c r="W671" s="22">
        <f>SUM(W669:W670)</f>
        <v>40736073.509456001</v>
      </c>
      <c r="X671" s="22"/>
      <c r="Y671" s="22"/>
      <c r="Z671" s="22"/>
      <c r="AA671" s="22">
        <f t="shared" ref="AA671:AB671" si="519">SUM(AA669:AA670)</f>
        <v>0</v>
      </c>
      <c r="AB671" s="22">
        <f t="shared" si="519"/>
        <v>40736073.509456001</v>
      </c>
    </row>
    <row r="672" spans="1:28" s="10" customFormat="1" ht="93.75" customHeight="1" x14ac:dyDescent="0.25">
      <c r="A672" s="15" t="str">
        <f>IF(OR(C672=0,C672=""),"",COUNTA($C$464:C672))</f>
        <v/>
      </c>
      <c r="B672" s="25" t="s">
        <v>90</v>
      </c>
      <c r="C672" s="34"/>
      <c r="D672" s="14"/>
      <c r="E672" s="14"/>
      <c r="F672" s="14"/>
      <c r="G672" s="13"/>
      <c r="H672" s="13"/>
      <c r="I672" s="13"/>
      <c r="J672" s="13"/>
      <c r="K672" s="14"/>
      <c r="L672" s="14"/>
      <c r="M672" s="14"/>
      <c r="N672" s="16"/>
      <c r="O672" s="14"/>
      <c r="P672" s="14"/>
      <c r="Q672" s="14"/>
      <c r="R672" s="14"/>
      <c r="S672" s="14"/>
      <c r="T672" s="14"/>
      <c r="U672" s="14"/>
      <c r="V672" s="13"/>
      <c r="W672" s="17"/>
      <c r="X672" s="17"/>
      <c r="Y672" s="17"/>
      <c r="Z672" s="17"/>
      <c r="AA672" s="17"/>
      <c r="AB672" s="17"/>
    </row>
    <row r="673" spans="1:28" s="10" customFormat="1" ht="93.75" customHeight="1" x14ac:dyDescent="0.25">
      <c r="A673" s="15">
        <f>IF(OR(C673=0,C673=""),"",COUNTA($C$464:C673))</f>
        <v>180</v>
      </c>
      <c r="B673" s="46" t="s">
        <v>774</v>
      </c>
      <c r="C673" s="49">
        <v>1970</v>
      </c>
      <c r="D673" s="38">
        <v>417.6</v>
      </c>
      <c r="E673" s="38">
        <v>379.8</v>
      </c>
      <c r="F673" s="38">
        <v>37.799999999999997</v>
      </c>
      <c r="G673" s="13" t="s">
        <v>1106</v>
      </c>
      <c r="H673" s="13"/>
      <c r="I673" s="13"/>
      <c r="J673" s="13"/>
      <c r="K673" s="14">
        <f>558*D673</f>
        <v>233020.80000000002</v>
      </c>
      <c r="L673" s="14"/>
      <c r="M673" s="14">
        <f>430*D673</f>
        <v>179568</v>
      </c>
      <c r="N673" s="14">
        <f>511*D673</f>
        <v>213393.6</v>
      </c>
      <c r="O673" s="14"/>
      <c r="P673" s="14"/>
      <c r="Q673" s="14">
        <f>3961*D673</f>
        <v>1654113.6</v>
      </c>
      <c r="R673" s="14"/>
      <c r="S673" s="14">
        <f>3011*D673</f>
        <v>1257393.6000000001</v>
      </c>
      <c r="T673" s="14">
        <f>116*D673</f>
        <v>48441.600000000006</v>
      </c>
      <c r="U673" s="14">
        <f>34*D673</f>
        <v>14198.400000000001</v>
      </c>
      <c r="V673" s="14">
        <f>(K673+L673+M673+N673+O673+P673+Q673+R673+S673+T673)*0.0214</f>
        <v>76738.927679999993</v>
      </c>
      <c r="W673" s="14">
        <f>K673+L673+M673+N673+O673+P673+Q673+R673+S673+T673+U673+V673</f>
        <v>3676868.5276800003</v>
      </c>
      <c r="X673" s="18" t="s">
        <v>804</v>
      </c>
      <c r="Y673" s="45">
        <v>0</v>
      </c>
      <c r="Z673" s="45">
        <v>0</v>
      </c>
      <c r="AA673" s="45">
        <v>0</v>
      </c>
      <c r="AB673" s="17">
        <f t="shared" ref="AB673" si="520">W673-(Y673+Z673+AA673)</f>
        <v>3676868.5276800003</v>
      </c>
    </row>
    <row r="674" spans="1:28" s="10" customFormat="1" ht="93.75" customHeight="1" x14ac:dyDescent="0.25">
      <c r="A674" s="15" t="str">
        <f>IF(OR(C674=0,C674=""),"",COUNTA($C$464:C674))</f>
        <v/>
      </c>
      <c r="B674" s="46"/>
      <c r="C674" s="49"/>
      <c r="D674" s="22">
        <f>SUM(D673:D673)</f>
        <v>417.6</v>
      </c>
      <c r="E674" s="22">
        <f>SUM(E673:E673)</f>
        <v>379.8</v>
      </c>
      <c r="F674" s="22">
        <f>SUM(F673:F673)</f>
        <v>37.799999999999997</v>
      </c>
      <c r="G674" s="63"/>
      <c r="H674" s="13"/>
      <c r="I674" s="13"/>
      <c r="J674" s="13"/>
      <c r="K674" s="14"/>
      <c r="L674" s="14"/>
      <c r="M674" s="14"/>
      <c r="N674" s="16"/>
      <c r="O674" s="14"/>
      <c r="P674" s="14"/>
      <c r="Q674" s="14"/>
      <c r="R674" s="14"/>
      <c r="S674" s="14"/>
      <c r="T674" s="14"/>
      <c r="U674" s="14"/>
      <c r="V674" s="13"/>
      <c r="W674" s="22">
        <f>SUM(W673:W673)</f>
        <v>3676868.5276800003</v>
      </c>
      <c r="X674" s="22"/>
      <c r="Y674" s="22"/>
      <c r="Z674" s="22"/>
      <c r="AA674" s="22">
        <f t="shared" ref="AA674:AB674" si="521">SUM(AA673:AA673)</f>
        <v>0</v>
      </c>
      <c r="AB674" s="22">
        <f t="shared" si="521"/>
        <v>3676868.5276800003</v>
      </c>
    </row>
    <row r="675" spans="1:28" s="10" customFormat="1" ht="93.75" customHeight="1" x14ac:dyDescent="0.25">
      <c r="A675" s="15" t="str">
        <f>IF(OR(C675=0,C675=""),"",COUNTA($C$464:C675))</f>
        <v/>
      </c>
      <c r="B675" s="67" t="s">
        <v>1077</v>
      </c>
      <c r="C675" s="49"/>
      <c r="D675" s="38"/>
      <c r="E675" s="38"/>
      <c r="F675" s="38"/>
      <c r="G675" s="63"/>
      <c r="H675" s="13"/>
      <c r="I675" s="13"/>
      <c r="J675" s="13"/>
      <c r="K675" s="14"/>
      <c r="L675" s="14"/>
      <c r="M675" s="14"/>
      <c r="N675" s="16"/>
      <c r="O675" s="14"/>
      <c r="P675" s="14"/>
      <c r="Q675" s="14"/>
      <c r="R675" s="14"/>
      <c r="S675" s="14"/>
      <c r="T675" s="14"/>
      <c r="U675" s="14"/>
      <c r="V675" s="13"/>
      <c r="W675" s="17"/>
      <c r="X675" s="17"/>
      <c r="Y675" s="17"/>
      <c r="Z675" s="17"/>
      <c r="AA675" s="17"/>
      <c r="AB675" s="17"/>
    </row>
    <row r="676" spans="1:28" s="10" customFormat="1" ht="93.75" customHeight="1" x14ac:dyDescent="0.25">
      <c r="A676" s="15">
        <f>IF(OR(C676=0,C676=""),"",COUNTA($C$464:C676))</f>
        <v>181</v>
      </c>
      <c r="B676" s="23" t="s">
        <v>616</v>
      </c>
      <c r="C676" s="34">
        <v>1967</v>
      </c>
      <c r="D676" s="14">
        <v>737.7</v>
      </c>
      <c r="E676" s="14">
        <v>710</v>
      </c>
      <c r="F676" s="14">
        <v>0</v>
      </c>
      <c r="G676" s="13" t="s">
        <v>1106</v>
      </c>
      <c r="H676" s="13"/>
      <c r="I676" s="13"/>
      <c r="J676" s="13"/>
      <c r="K676" s="14">
        <f t="shared" ref="K676:K677" si="522">558*D676</f>
        <v>411636.60000000003</v>
      </c>
      <c r="L676" s="14"/>
      <c r="M676" s="14">
        <f t="shared" ref="M676:M677" si="523">430*D676</f>
        <v>317211</v>
      </c>
      <c r="N676" s="14">
        <f t="shared" ref="N676:N677" si="524">511*D676</f>
        <v>376964.7</v>
      </c>
      <c r="O676" s="14">
        <f t="shared" ref="O676:O677" si="525">375*D676</f>
        <v>276637.5</v>
      </c>
      <c r="P676" s="14"/>
      <c r="Q676" s="14">
        <f t="shared" ref="Q676:Q677" si="526">3961*D676</f>
        <v>2922029.7</v>
      </c>
      <c r="R676" s="14">
        <f t="shared" ref="R676:R677" si="527">187*D676</f>
        <v>137949.9</v>
      </c>
      <c r="S676" s="14">
        <f t="shared" ref="S676:S677" si="528">3011*D676</f>
        <v>2221214.7000000002</v>
      </c>
      <c r="T676" s="14">
        <f t="shared" ref="T676:T677" si="529">116*D676</f>
        <v>85573.200000000012</v>
      </c>
      <c r="U676" s="14">
        <f t="shared" ref="U676:U677" si="530">34*D676</f>
        <v>25081.800000000003</v>
      </c>
      <c r="V676" s="14">
        <f t="shared" ref="V676:V687" si="531">(K676+L676+M676+N676+O676+P676+Q676+R676+S676+T676)*0.0214</f>
        <v>144433.25022000002</v>
      </c>
      <c r="W676" s="14">
        <f t="shared" ref="W676:W687" si="532">K676+L676+M676+N676+O676+P676+Q676+R676+S676+T676+U676+V676</f>
        <v>6918732.3502200004</v>
      </c>
      <c r="X676" s="18" t="s">
        <v>804</v>
      </c>
      <c r="Y676" s="45">
        <v>0</v>
      </c>
      <c r="Z676" s="45">
        <v>0</v>
      </c>
      <c r="AA676" s="45">
        <v>0</v>
      </c>
      <c r="AB676" s="17">
        <f t="shared" ref="AB676:AB687" si="533">W676-(Y676+Z676+AA676)</f>
        <v>6918732.3502200004</v>
      </c>
    </row>
    <row r="677" spans="1:28" s="10" customFormat="1" ht="93.75" customHeight="1" x14ac:dyDescent="0.25">
      <c r="A677" s="15">
        <f>IF(OR(C677=0,C677=""),"",COUNTA($C$464:C677))</f>
        <v>182</v>
      </c>
      <c r="B677" s="23" t="s">
        <v>617</v>
      </c>
      <c r="C677" s="34">
        <v>1967</v>
      </c>
      <c r="D677" s="14">
        <v>1011.1</v>
      </c>
      <c r="E677" s="14">
        <v>973.7</v>
      </c>
      <c r="F677" s="14">
        <v>0</v>
      </c>
      <c r="G677" s="13" t="s">
        <v>1106</v>
      </c>
      <c r="H677" s="13"/>
      <c r="I677" s="13"/>
      <c r="J677" s="13"/>
      <c r="K677" s="14">
        <f t="shared" si="522"/>
        <v>564193.80000000005</v>
      </c>
      <c r="L677" s="14"/>
      <c r="M677" s="14">
        <f t="shared" si="523"/>
        <v>434773</v>
      </c>
      <c r="N677" s="14">
        <f t="shared" si="524"/>
        <v>516672.10000000003</v>
      </c>
      <c r="O677" s="14">
        <f t="shared" si="525"/>
        <v>379162.5</v>
      </c>
      <c r="P677" s="14"/>
      <c r="Q677" s="14">
        <f t="shared" si="526"/>
        <v>4004967.1</v>
      </c>
      <c r="R677" s="14">
        <f t="shared" si="527"/>
        <v>189075.7</v>
      </c>
      <c r="S677" s="14">
        <f t="shared" si="528"/>
        <v>3044422.1</v>
      </c>
      <c r="T677" s="14">
        <f t="shared" si="529"/>
        <v>117287.6</v>
      </c>
      <c r="U677" s="14">
        <f t="shared" si="530"/>
        <v>34377.4</v>
      </c>
      <c r="V677" s="14">
        <f t="shared" si="531"/>
        <v>197961.85345999998</v>
      </c>
      <c r="W677" s="14">
        <f t="shared" si="532"/>
        <v>9482893.1534600016</v>
      </c>
      <c r="X677" s="18" t="s">
        <v>804</v>
      </c>
      <c r="Y677" s="45">
        <v>0</v>
      </c>
      <c r="Z677" s="45">
        <v>0</v>
      </c>
      <c r="AA677" s="45">
        <v>0</v>
      </c>
      <c r="AB677" s="17">
        <f t="shared" si="533"/>
        <v>9482893.1534600016</v>
      </c>
    </row>
    <row r="678" spans="1:28" s="10" customFormat="1" ht="93.75" customHeight="1" x14ac:dyDescent="0.25">
      <c r="A678" s="15">
        <f>IF(OR(C678=0,C678=""),"",COUNTA($C$464:C678))</f>
        <v>183</v>
      </c>
      <c r="B678" s="23" t="s">
        <v>618</v>
      </c>
      <c r="C678" s="34">
        <v>1967</v>
      </c>
      <c r="D678" s="14">
        <v>359.2</v>
      </c>
      <c r="E678" s="14">
        <v>282.60000000000002</v>
      </c>
      <c r="F678" s="14">
        <v>0</v>
      </c>
      <c r="G678" s="13" t="s">
        <v>1123</v>
      </c>
      <c r="H678" s="13"/>
      <c r="I678" s="13"/>
      <c r="J678" s="13"/>
      <c r="K678" s="14">
        <f>538*D678</f>
        <v>193249.6</v>
      </c>
      <c r="L678" s="14"/>
      <c r="M678" s="14">
        <f>484*D678</f>
        <v>173852.79999999999</v>
      </c>
      <c r="N678" s="16">
        <f>855*D678</f>
        <v>307116</v>
      </c>
      <c r="O678" s="14">
        <f>383*D678</f>
        <v>137573.6</v>
      </c>
      <c r="P678" s="14"/>
      <c r="Q678" s="14">
        <f>7791*D678</f>
        <v>2798527.1999999997</v>
      </c>
      <c r="R678" s="14">
        <f>297*D678</f>
        <v>106682.4</v>
      </c>
      <c r="S678" s="14">
        <f>7525*D678</f>
        <v>2702980</v>
      </c>
      <c r="T678" s="14">
        <f>259*D678</f>
        <v>93032.8</v>
      </c>
      <c r="U678" s="14">
        <f>D678*1005</f>
        <v>360996</v>
      </c>
      <c r="V678" s="14">
        <f t="shared" si="531"/>
        <v>139378.50815999997</v>
      </c>
      <c r="W678" s="14">
        <f t="shared" si="532"/>
        <v>7013388.9081599992</v>
      </c>
      <c r="X678" s="18" t="s">
        <v>804</v>
      </c>
      <c r="Y678" s="45">
        <v>0</v>
      </c>
      <c r="Z678" s="45">
        <v>0</v>
      </c>
      <c r="AA678" s="45">
        <v>0</v>
      </c>
      <c r="AB678" s="17">
        <f t="shared" si="533"/>
        <v>7013388.9081599992</v>
      </c>
    </row>
    <row r="679" spans="1:28" s="10" customFormat="1" ht="93.75" customHeight="1" x14ac:dyDescent="0.25">
      <c r="A679" s="15">
        <f>IF(OR(C679=0,C679=""),"",COUNTA($C$464:C679))</f>
        <v>184</v>
      </c>
      <c r="B679" s="23" t="s">
        <v>619</v>
      </c>
      <c r="C679" s="34">
        <v>1967</v>
      </c>
      <c r="D679" s="14">
        <v>397.6</v>
      </c>
      <c r="E679" s="14">
        <v>373.8</v>
      </c>
      <c r="F679" s="14">
        <v>0</v>
      </c>
      <c r="G679" s="13" t="s">
        <v>1106</v>
      </c>
      <c r="H679" s="13"/>
      <c r="I679" s="13"/>
      <c r="J679" s="13"/>
      <c r="K679" s="14">
        <f t="shared" ref="K679:K687" si="534">558*D679</f>
        <v>221860.80000000002</v>
      </c>
      <c r="L679" s="14"/>
      <c r="M679" s="14">
        <f t="shared" ref="M679:M687" si="535">430*D679</f>
        <v>170968</v>
      </c>
      <c r="N679" s="14">
        <f t="shared" ref="N679:N684" si="536">511*D679</f>
        <v>203173.6</v>
      </c>
      <c r="O679" s="14">
        <f t="shared" ref="O679:O681" si="537">375*D679</f>
        <v>149100</v>
      </c>
      <c r="P679" s="14"/>
      <c r="Q679" s="14">
        <f t="shared" ref="Q679:Q687" si="538">3961*D679</f>
        <v>1574893.6</v>
      </c>
      <c r="R679" s="14">
        <f t="shared" ref="R679:R681" si="539">187*D679</f>
        <v>74351.199999999997</v>
      </c>
      <c r="S679" s="14">
        <f t="shared" ref="S679:S687" si="540">3011*D679</f>
        <v>1197173.6000000001</v>
      </c>
      <c r="T679" s="14">
        <f t="shared" ref="T679:T687" si="541">116*D679</f>
        <v>46121.600000000006</v>
      </c>
      <c r="U679" s="14">
        <f t="shared" ref="U679:U687" si="542">34*D679</f>
        <v>13518.400000000001</v>
      </c>
      <c r="V679" s="14">
        <f t="shared" si="531"/>
        <v>77845.547359999997</v>
      </c>
      <c r="W679" s="14">
        <f t="shared" si="532"/>
        <v>3729006.3473600005</v>
      </c>
      <c r="X679" s="18" t="s">
        <v>804</v>
      </c>
      <c r="Y679" s="45">
        <v>0</v>
      </c>
      <c r="Z679" s="45">
        <v>0</v>
      </c>
      <c r="AA679" s="45">
        <v>0</v>
      </c>
      <c r="AB679" s="17">
        <f t="shared" si="533"/>
        <v>3729006.3473600005</v>
      </c>
    </row>
    <row r="680" spans="1:28" s="10" customFormat="1" ht="93.75" customHeight="1" x14ac:dyDescent="0.25">
      <c r="A680" s="15">
        <f>IF(OR(C680=0,C680=""),"",COUNTA($C$464:C680))</f>
        <v>185</v>
      </c>
      <c r="B680" s="23" t="s">
        <v>655</v>
      </c>
      <c r="C680" s="34">
        <v>1968</v>
      </c>
      <c r="D680" s="14">
        <v>401.6</v>
      </c>
      <c r="E680" s="14">
        <v>390.4</v>
      </c>
      <c r="F680" s="14">
        <v>0</v>
      </c>
      <c r="G680" s="13" t="s">
        <v>1106</v>
      </c>
      <c r="H680" s="13"/>
      <c r="I680" s="13"/>
      <c r="J680" s="13"/>
      <c r="K680" s="14">
        <f t="shared" si="534"/>
        <v>224092.80000000002</v>
      </c>
      <c r="L680" s="14"/>
      <c r="M680" s="14">
        <f t="shared" si="535"/>
        <v>172688</v>
      </c>
      <c r="N680" s="14">
        <f t="shared" si="536"/>
        <v>205217.6</v>
      </c>
      <c r="O680" s="14">
        <f t="shared" si="537"/>
        <v>150600</v>
      </c>
      <c r="P680" s="14"/>
      <c r="Q680" s="14">
        <f t="shared" si="538"/>
        <v>1590737.6</v>
      </c>
      <c r="R680" s="14">
        <f t="shared" si="539"/>
        <v>75099.199999999997</v>
      </c>
      <c r="S680" s="14">
        <f t="shared" si="540"/>
        <v>1209217.6000000001</v>
      </c>
      <c r="T680" s="14">
        <f t="shared" si="541"/>
        <v>46585.600000000006</v>
      </c>
      <c r="U680" s="14">
        <f t="shared" si="542"/>
        <v>13654.400000000001</v>
      </c>
      <c r="V680" s="14">
        <f t="shared" si="531"/>
        <v>78628.701760000011</v>
      </c>
      <c r="W680" s="14">
        <f t="shared" si="532"/>
        <v>3766521.5017600004</v>
      </c>
      <c r="X680" s="18" t="s">
        <v>804</v>
      </c>
      <c r="Y680" s="45">
        <v>0</v>
      </c>
      <c r="Z680" s="45">
        <v>0</v>
      </c>
      <c r="AA680" s="45">
        <v>0</v>
      </c>
      <c r="AB680" s="17">
        <f t="shared" si="533"/>
        <v>3766521.5017600004</v>
      </c>
    </row>
    <row r="681" spans="1:28" s="10" customFormat="1" ht="93.75" customHeight="1" x14ac:dyDescent="0.25">
      <c r="A681" s="15">
        <f>IF(OR(C681=0,C681=""),"",COUNTA($C$464:C681))</f>
        <v>186</v>
      </c>
      <c r="B681" s="23" t="s">
        <v>656</v>
      </c>
      <c r="C681" s="34">
        <v>1968</v>
      </c>
      <c r="D681" s="14">
        <v>722.6</v>
      </c>
      <c r="E681" s="14">
        <v>653.4</v>
      </c>
      <c r="F681" s="14">
        <v>0</v>
      </c>
      <c r="G681" s="13" t="s">
        <v>1106</v>
      </c>
      <c r="H681" s="13"/>
      <c r="I681" s="13"/>
      <c r="J681" s="13"/>
      <c r="K681" s="14">
        <f t="shared" si="534"/>
        <v>403210.8</v>
      </c>
      <c r="L681" s="14"/>
      <c r="M681" s="14">
        <f t="shared" si="535"/>
        <v>310718</v>
      </c>
      <c r="N681" s="14">
        <f t="shared" si="536"/>
        <v>369248.60000000003</v>
      </c>
      <c r="O681" s="14">
        <f t="shared" si="537"/>
        <v>270975</v>
      </c>
      <c r="P681" s="14"/>
      <c r="Q681" s="14">
        <f t="shared" si="538"/>
        <v>2862218.6</v>
      </c>
      <c r="R681" s="14">
        <f t="shared" si="539"/>
        <v>135126.20000000001</v>
      </c>
      <c r="S681" s="14">
        <f t="shared" si="540"/>
        <v>2175748.6</v>
      </c>
      <c r="T681" s="14">
        <f t="shared" si="541"/>
        <v>83821.600000000006</v>
      </c>
      <c r="U681" s="14">
        <f t="shared" si="542"/>
        <v>24568.400000000001</v>
      </c>
      <c r="V681" s="14">
        <f t="shared" si="531"/>
        <v>141476.84236000001</v>
      </c>
      <c r="W681" s="14">
        <f t="shared" si="532"/>
        <v>6777112.6423600009</v>
      </c>
      <c r="X681" s="18" t="s">
        <v>804</v>
      </c>
      <c r="Y681" s="45">
        <v>0</v>
      </c>
      <c r="Z681" s="45">
        <v>0</v>
      </c>
      <c r="AA681" s="45">
        <v>0</v>
      </c>
      <c r="AB681" s="17">
        <f t="shared" si="533"/>
        <v>6777112.6423600009</v>
      </c>
    </row>
    <row r="682" spans="1:28" s="10" customFormat="1" ht="93.75" customHeight="1" x14ac:dyDescent="0.25">
      <c r="A682" s="15">
        <f>IF(OR(C682=0,C682=""),"",COUNTA($C$464:C682))</f>
        <v>187</v>
      </c>
      <c r="B682" s="23" t="s">
        <v>657</v>
      </c>
      <c r="C682" s="34">
        <v>1968</v>
      </c>
      <c r="D682" s="14">
        <v>759.9</v>
      </c>
      <c r="E682" s="14">
        <v>695.5</v>
      </c>
      <c r="F682" s="14">
        <v>0</v>
      </c>
      <c r="G682" s="13" t="s">
        <v>1106</v>
      </c>
      <c r="H682" s="13"/>
      <c r="I682" s="13"/>
      <c r="J682" s="13"/>
      <c r="K682" s="14">
        <f t="shared" si="534"/>
        <v>424024.2</v>
      </c>
      <c r="L682" s="14"/>
      <c r="M682" s="14">
        <f t="shared" si="535"/>
        <v>326757</v>
      </c>
      <c r="N682" s="14">
        <f t="shared" si="536"/>
        <v>388308.89999999997</v>
      </c>
      <c r="O682" s="14"/>
      <c r="P682" s="14"/>
      <c r="Q682" s="14">
        <f t="shared" si="538"/>
        <v>3009963.9</v>
      </c>
      <c r="R682" s="14"/>
      <c r="S682" s="14">
        <f t="shared" si="540"/>
        <v>2288058.9</v>
      </c>
      <c r="T682" s="14">
        <f t="shared" si="541"/>
        <v>88148.4</v>
      </c>
      <c r="U682" s="14">
        <f t="shared" si="542"/>
        <v>25836.6</v>
      </c>
      <c r="V682" s="14">
        <f t="shared" si="531"/>
        <v>139640.59182</v>
      </c>
      <c r="W682" s="14">
        <f t="shared" si="532"/>
        <v>6690738.4918200001</v>
      </c>
      <c r="X682" s="18" t="s">
        <v>804</v>
      </c>
      <c r="Y682" s="45">
        <v>0</v>
      </c>
      <c r="Z682" s="45">
        <v>0</v>
      </c>
      <c r="AA682" s="45">
        <v>0</v>
      </c>
      <c r="AB682" s="17">
        <f t="shared" si="533"/>
        <v>6690738.4918200001</v>
      </c>
    </row>
    <row r="683" spans="1:28" s="10" customFormat="1" ht="93.75" customHeight="1" x14ac:dyDescent="0.25">
      <c r="A683" s="15">
        <f>IF(OR(C683=0,C683=""),"",COUNTA($C$464:C683))</f>
        <v>188</v>
      </c>
      <c r="B683" s="23" t="s">
        <v>704</v>
      </c>
      <c r="C683" s="34">
        <v>1969</v>
      </c>
      <c r="D683" s="14">
        <v>733.7</v>
      </c>
      <c r="E683" s="14">
        <v>674.9</v>
      </c>
      <c r="F683" s="14">
        <v>0</v>
      </c>
      <c r="G683" s="13" t="s">
        <v>1106</v>
      </c>
      <c r="H683" s="13"/>
      <c r="I683" s="13"/>
      <c r="J683" s="13"/>
      <c r="K683" s="14">
        <f t="shared" si="534"/>
        <v>409404.60000000003</v>
      </c>
      <c r="L683" s="14"/>
      <c r="M683" s="14">
        <f t="shared" si="535"/>
        <v>315491</v>
      </c>
      <c r="N683" s="14">
        <f t="shared" si="536"/>
        <v>374920.7</v>
      </c>
      <c r="O683" s="14">
        <f t="shared" ref="O683:O684" si="543">375*D683</f>
        <v>275137.5</v>
      </c>
      <c r="P683" s="14"/>
      <c r="Q683" s="14">
        <f t="shared" si="538"/>
        <v>2906185.7</v>
      </c>
      <c r="R683" s="14">
        <f t="shared" ref="R683:R686" si="544">187*D683</f>
        <v>137201.9</v>
      </c>
      <c r="S683" s="14">
        <f t="shared" si="540"/>
        <v>2209170.7000000002</v>
      </c>
      <c r="T683" s="14">
        <f t="shared" si="541"/>
        <v>85109.200000000012</v>
      </c>
      <c r="U683" s="14">
        <f t="shared" si="542"/>
        <v>24945.800000000003</v>
      </c>
      <c r="V683" s="14">
        <f t="shared" si="531"/>
        <v>143650.09582000002</v>
      </c>
      <c r="W683" s="14">
        <f t="shared" si="532"/>
        <v>6881217.195820001</v>
      </c>
      <c r="X683" s="18" t="s">
        <v>804</v>
      </c>
      <c r="Y683" s="45">
        <v>0</v>
      </c>
      <c r="Z683" s="45">
        <v>0</v>
      </c>
      <c r="AA683" s="45">
        <v>0</v>
      </c>
      <c r="AB683" s="17">
        <f t="shared" si="533"/>
        <v>6881217.195820001</v>
      </c>
    </row>
    <row r="684" spans="1:28" s="10" customFormat="1" ht="93.75" customHeight="1" x14ac:dyDescent="0.25">
      <c r="A684" s="15">
        <f>IF(OR(C684=0,C684=""),"",COUNTA($C$464:C684))</f>
        <v>189</v>
      </c>
      <c r="B684" s="23" t="s">
        <v>705</v>
      </c>
      <c r="C684" s="34">
        <v>1969</v>
      </c>
      <c r="D684" s="14">
        <v>297.3</v>
      </c>
      <c r="E684" s="14">
        <v>254.9</v>
      </c>
      <c r="F684" s="14">
        <v>0</v>
      </c>
      <c r="G684" s="13" t="s">
        <v>1106</v>
      </c>
      <c r="H684" s="13"/>
      <c r="I684" s="13"/>
      <c r="J684" s="13"/>
      <c r="K684" s="14">
        <f t="shared" si="534"/>
        <v>165893.4</v>
      </c>
      <c r="L684" s="14"/>
      <c r="M684" s="14">
        <f t="shared" si="535"/>
        <v>127839</v>
      </c>
      <c r="N684" s="14">
        <f t="shared" si="536"/>
        <v>151920.30000000002</v>
      </c>
      <c r="O684" s="14">
        <f t="shared" si="543"/>
        <v>111487.5</v>
      </c>
      <c r="P684" s="14"/>
      <c r="Q684" s="14">
        <f t="shared" si="538"/>
        <v>1177605.3</v>
      </c>
      <c r="R684" s="14">
        <f t="shared" si="544"/>
        <v>55595.1</v>
      </c>
      <c r="S684" s="14">
        <f t="shared" si="540"/>
        <v>895170.3</v>
      </c>
      <c r="T684" s="14">
        <f t="shared" si="541"/>
        <v>34486.800000000003</v>
      </c>
      <c r="U684" s="14">
        <f t="shared" si="542"/>
        <v>10108.200000000001</v>
      </c>
      <c r="V684" s="14">
        <f t="shared" si="531"/>
        <v>58207.950779999999</v>
      </c>
      <c r="W684" s="14">
        <f t="shared" si="532"/>
        <v>2788313.8507800004</v>
      </c>
      <c r="X684" s="18" t="s">
        <v>804</v>
      </c>
      <c r="Y684" s="45">
        <v>0</v>
      </c>
      <c r="Z684" s="45">
        <v>0</v>
      </c>
      <c r="AA684" s="45">
        <v>0</v>
      </c>
      <c r="AB684" s="17">
        <f t="shared" si="533"/>
        <v>2788313.8507800004</v>
      </c>
    </row>
    <row r="685" spans="1:28" s="10" customFormat="1" ht="93.75" customHeight="1" x14ac:dyDescent="0.25">
      <c r="A685" s="15">
        <f>IF(OR(C685=0,C685=""),"",COUNTA($C$464:C685))</f>
        <v>190</v>
      </c>
      <c r="B685" s="23" t="s">
        <v>706</v>
      </c>
      <c r="C685" s="34">
        <v>1969</v>
      </c>
      <c r="D685" s="14">
        <v>229.9</v>
      </c>
      <c r="E685" s="14">
        <v>208.2</v>
      </c>
      <c r="F685" s="14">
        <v>0</v>
      </c>
      <c r="G685" s="13" t="s">
        <v>1106</v>
      </c>
      <c r="H685" s="13"/>
      <c r="I685" s="13"/>
      <c r="J685" s="13"/>
      <c r="K685" s="14">
        <f t="shared" si="534"/>
        <v>128284.2</v>
      </c>
      <c r="L685" s="14"/>
      <c r="M685" s="14">
        <f t="shared" si="535"/>
        <v>98857</v>
      </c>
      <c r="N685" s="16"/>
      <c r="O685" s="14"/>
      <c r="P685" s="14"/>
      <c r="Q685" s="14">
        <f t="shared" si="538"/>
        <v>910633.9</v>
      </c>
      <c r="R685" s="14">
        <f t="shared" si="544"/>
        <v>42991.3</v>
      </c>
      <c r="S685" s="14">
        <f t="shared" si="540"/>
        <v>692228.9</v>
      </c>
      <c r="T685" s="14">
        <f t="shared" si="541"/>
        <v>26668.400000000001</v>
      </c>
      <c r="U685" s="14">
        <f t="shared" si="542"/>
        <v>7816.6</v>
      </c>
      <c r="V685" s="14">
        <f t="shared" si="531"/>
        <v>40652.803180000003</v>
      </c>
      <c r="W685" s="14">
        <f t="shared" si="532"/>
        <v>1948133.1031800003</v>
      </c>
      <c r="X685" s="18" t="s">
        <v>804</v>
      </c>
      <c r="Y685" s="45">
        <v>0</v>
      </c>
      <c r="Z685" s="45">
        <v>0</v>
      </c>
      <c r="AA685" s="45">
        <v>0</v>
      </c>
      <c r="AB685" s="17">
        <f t="shared" si="533"/>
        <v>1948133.1031800003</v>
      </c>
    </row>
    <row r="686" spans="1:28" s="10" customFormat="1" ht="93.75" customHeight="1" x14ac:dyDescent="0.25">
      <c r="A686" s="15">
        <f>IF(OR(C686=0,C686=""),"",COUNTA($C$464:C686))</f>
        <v>191</v>
      </c>
      <c r="B686" s="46" t="s">
        <v>775</v>
      </c>
      <c r="C686" s="49">
        <v>1970</v>
      </c>
      <c r="D686" s="38">
        <v>585.79999999999995</v>
      </c>
      <c r="E686" s="38">
        <v>570.20000000000005</v>
      </c>
      <c r="F686" s="38">
        <v>0</v>
      </c>
      <c r="G686" s="13" t="s">
        <v>1106</v>
      </c>
      <c r="H686" s="13"/>
      <c r="I686" s="13"/>
      <c r="J686" s="13"/>
      <c r="K686" s="14">
        <f t="shared" si="534"/>
        <v>326876.39999999997</v>
      </c>
      <c r="L686" s="14"/>
      <c r="M686" s="14">
        <f t="shared" si="535"/>
        <v>251893.99999999997</v>
      </c>
      <c r="N686" s="14">
        <f>511*D686</f>
        <v>299343.8</v>
      </c>
      <c r="O686" s="14">
        <f>375*D686</f>
        <v>219674.99999999997</v>
      </c>
      <c r="P686" s="14"/>
      <c r="Q686" s="14">
        <f t="shared" si="538"/>
        <v>2320353.7999999998</v>
      </c>
      <c r="R686" s="14">
        <f t="shared" si="544"/>
        <v>109544.59999999999</v>
      </c>
      <c r="S686" s="14">
        <f t="shared" si="540"/>
        <v>1763843.7999999998</v>
      </c>
      <c r="T686" s="14">
        <f t="shared" si="541"/>
        <v>67952.799999999988</v>
      </c>
      <c r="U686" s="14">
        <f t="shared" si="542"/>
        <v>19917.199999999997</v>
      </c>
      <c r="V686" s="14">
        <f t="shared" si="531"/>
        <v>114692.96188</v>
      </c>
      <c r="W686" s="14">
        <f t="shared" si="532"/>
        <v>5494094.3618800007</v>
      </c>
      <c r="X686" s="18" t="s">
        <v>804</v>
      </c>
      <c r="Y686" s="45">
        <v>0</v>
      </c>
      <c r="Z686" s="45">
        <v>0</v>
      </c>
      <c r="AA686" s="45">
        <v>0</v>
      </c>
      <c r="AB686" s="17">
        <f t="shared" si="533"/>
        <v>5494094.3618800007</v>
      </c>
    </row>
    <row r="687" spans="1:28" s="10" customFormat="1" ht="93.75" customHeight="1" x14ac:dyDescent="0.25">
      <c r="A687" s="15">
        <f>IF(OR(C687=0,C687=""),"",COUNTA($C$464:C687))</f>
        <v>192</v>
      </c>
      <c r="B687" s="23" t="s">
        <v>776</v>
      </c>
      <c r="C687" s="34">
        <v>1970</v>
      </c>
      <c r="D687" s="14">
        <v>356.8</v>
      </c>
      <c r="E687" s="14">
        <v>306.60000000000002</v>
      </c>
      <c r="F687" s="14">
        <v>0</v>
      </c>
      <c r="G687" s="13" t="s">
        <v>1106</v>
      </c>
      <c r="H687" s="13"/>
      <c r="I687" s="13"/>
      <c r="J687" s="13"/>
      <c r="K687" s="14">
        <f t="shared" si="534"/>
        <v>199094.39999999999</v>
      </c>
      <c r="L687" s="14"/>
      <c r="M687" s="14">
        <f t="shared" si="535"/>
        <v>153424</v>
      </c>
      <c r="N687" s="14"/>
      <c r="O687" s="14"/>
      <c r="P687" s="14"/>
      <c r="Q687" s="14">
        <f t="shared" si="538"/>
        <v>1413284.8</v>
      </c>
      <c r="R687" s="14"/>
      <c r="S687" s="14">
        <f t="shared" si="540"/>
        <v>1074324.8</v>
      </c>
      <c r="T687" s="14">
        <f t="shared" si="541"/>
        <v>41388.800000000003</v>
      </c>
      <c r="U687" s="14">
        <f t="shared" si="542"/>
        <v>12131.2</v>
      </c>
      <c r="V687" s="14">
        <f t="shared" si="531"/>
        <v>61664.459519999989</v>
      </c>
      <c r="W687" s="14">
        <f t="shared" si="532"/>
        <v>2955312.45952</v>
      </c>
      <c r="X687" s="18" t="s">
        <v>804</v>
      </c>
      <c r="Y687" s="45">
        <v>0</v>
      </c>
      <c r="Z687" s="45">
        <v>0</v>
      </c>
      <c r="AA687" s="45">
        <v>0</v>
      </c>
      <c r="AB687" s="17">
        <f t="shared" si="533"/>
        <v>2955312.45952</v>
      </c>
    </row>
    <row r="688" spans="1:28" s="10" customFormat="1" ht="93.75" customHeight="1" x14ac:dyDescent="0.25">
      <c r="A688" s="15" t="str">
        <f>IF(OR(C688=0,C688=""),"",COUNTA($C$464:C688))</f>
        <v/>
      </c>
      <c r="B688" s="23"/>
      <c r="C688" s="34"/>
      <c r="D688" s="22">
        <f>SUM(D676:D687)</f>
        <v>6593.2</v>
      </c>
      <c r="E688" s="22">
        <f t="shared" ref="E688:F688" si="545">SUM(E676:E687)</f>
        <v>6094.2</v>
      </c>
      <c r="F688" s="22">
        <f t="shared" si="545"/>
        <v>0</v>
      </c>
      <c r="G688" s="13"/>
      <c r="H688" s="13"/>
      <c r="I688" s="13"/>
      <c r="J688" s="13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3"/>
      <c r="W688" s="22">
        <f>SUM(W676:W687)</f>
        <v>64445464.366319999</v>
      </c>
      <c r="X688" s="22"/>
      <c r="Y688" s="22"/>
      <c r="Z688" s="22"/>
      <c r="AA688" s="22">
        <f t="shared" ref="AA688:AB688" si="546">SUM(AA676:AA687)</f>
        <v>0</v>
      </c>
      <c r="AB688" s="22">
        <f t="shared" si="546"/>
        <v>64445464.366319999</v>
      </c>
    </row>
    <row r="689" spans="1:28" s="10" customFormat="1" ht="93.75" customHeight="1" x14ac:dyDescent="0.25">
      <c r="A689" s="15" t="str">
        <f>IF(OR(C689=0,C689=""),"",COUNTA($C$464:C689))</f>
        <v/>
      </c>
      <c r="B689" s="25" t="s">
        <v>1078</v>
      </c>
      <c r="C689" s="34"/>
      <c r="D689" s="14"/>
      <c r="E689" s="14"/>
      <c r="F689" s="14"/>
      <c r="G689" s="13"/>
      <c r="H689" s="13"/>
      <c r="I689" s="13"/>
      <c r="J689" s="13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3"/>
      <c r="W689" s="17"/>
      <c r="X689" s="17"/>
      <c r="Y689" s="17"/>
      <c r="Z689" s="17"/>
      <c r="AA689" s="17"/>
      <c r="AB689" s="17"/>
    </row>
    <row r="690" spans="1:28" s="10" customFormat="1" ht="93.75" customHeight="1" x14ac:dyDescent="0.25">
      <c r="A690" s="15">
        <f>IF(OR(C690=0,C690=""),"",COUNTA($C$464:C690))</f>
        <v>193</v>
      </c>
      <c r="B690" s="23" t="s">
        <v>707</v>
      </c>
      <c r="C690" s="34">
        <v>1969</v>
      </c>
      <c r="D690" s="14">
        <v>759</v>
      </c>
      <c r="E690" s="14">
        <v>700.9</v>
      </c>
      <c r="F690" s="14">
        <v>0</v>
      </c>
      <c r="G690" s="13" t="s">
        <v>1106</v>
      </c>
      <c r="H690" s="13"/>
      <c r="I690" s="13"/>
      <c r="J690" s="13"/>
      <c r="K690" s="14">
        <f t="shared" ref="K690:K691" si="547">558*D690</f>
        <v>423522</v>
      </c>
      <c r="L690" s="14">
        <f t="shared" ref="L690:L691" si="548">2469*D690</f>
        <v>1873971</v>
      </c>
      <c r="M690" s="14">
        <f t="shared" ref="M690:M691" si="549">430*D690</f>
        <v>326370</v>
      </c>
      <c r="N690" s="14">
        <f t="shared" ref="N690:N691" si="550">511*D690</f>
        <v>387849</v>
      </c>
      <c r="O690" s="14">
        <f t="shared" ref="O690:O691" si="551">375*D690</f>
        <v>284625</v>
      </c>
      <c r="P690" s="14"/>
      <c r="Q690" s="14">
        <f t="shared" ref="Q690:Q691" si="552">3961*D690</f>
        <v>3006399</v>
      </c>
      <c r="R690" s="14"/>
      <c r="S690" s="14">
        <f t="shared" ref="S690:S691" si="553">3011*D690</f>
        <v>2285349</v>
      </c>
      <c r="T690" s="14">
        <f t="shared" ref="T690:T691" si="554">116*D690</f>
        <v>88044</v>
      </c>
      <c r="U690" s="14">
        <f t="shared" ref="U690:U691" si="555">34*D690</f>
        <v>25806</v>
      </c>
      <c r="V690" s="14">
        <f t="shared" ref="V690:V691" si="556">(K690+L690+M690+N690+O690+P690+Q690+R690+S690+T690)*0.0214</f>
        <v>185669.1606</v>
      </c>
      <c r="W690" s="14">
        <f t="shared" ref="W690:W691" si="557">K690+L690+M690+N690+O690+P690+Q690+R690+S690+T690+U690+V690</f>
        <v>8887604.1605999991</v>
      </c>
      <c r="X690" s="18" t="s">
        <v>804</v>
      </c>
      <c r="Y690" s="45">
        <v>0</v>
      </c>
      <c r="Z690" s="45">
        <v>0</v>
      </c>
      <c r="AA690" s="45">
        <v>0</v>
      </c>
      <c r="AB690" s="17">
        <f t="shared" ref="AB690:AB691" si="558">W690-(Y690+Z690+AA690)</f>
        <v>8887604.1605999991</v>
      </c>
    </row>
    <row r="691" spans="1:28" s="10" customFormat="1" ht="93.75" customHeight="1" x14ac:dyDescent="0.25">
      <c r="A691" s="15">
        <f>IF(OR(C691=0,C691=""),"",COUNTA($C$464:C691))</f>
        <v>194</v>
      </c>
      <c r="B691" s="23" t="s">
        <v>777</v>
      </c>
      <c r="C691" s="34">
        <v>1970</v>
      </c>
      <c r="D691" s="14">
        <v>809.6</v>
      </c>
      <c r="E691" s="14">
        <v>745.8</v>
      </c>
      <c r="F691" s="14">
        <v>0</v>
      </c>
      <c r="G691" s="13" t="s">
        <v>1106</v>
      </c>
      <c r="H691" s="13"/>
      <c r="I691" s="13"/>
      <c r="J691" s="13"/>
      <c r="K691" s="14">
        <f t="shared" si="547"/>
        <v>451756.79999999999</v>
      </c>
      <c r="L691" s="14">
        <f t="shared" si="548"/>
        <v>1998902.4000000001</v>
      </c>
      <c r="M691" s="14">
        <f t="shared" si="549"/>
        <v>348128</v>
      </c>
      <c r="N691" s="14">
        <f t="shared" si="550"/>
        <v>413705.60000000003</v>
      </c>
      <c r="O691" s="14">
        <f t="shared" si="551"/>
        <v>303600</v>
      </c>
      <c r="P691" s="14"/>
      <c r="Q691" s="14">
        <f t="shared" si="552"/>
        <v>3206825.6</v>
      </c>
      <c r="R691" s="14"/>
      <c r="S691" s="14">
        <f t="shared" si="553"/>
        <v>2437705.6</v>
      </c>
      <c r="T691" s="14">
        <f t="shared" si="554"/>
        <v>93913.600000000006</v>
      </c>
      <c r="U691" s="14">
        <f t="shared" si="555"/>
        <v>27526.400000000001</v>
      </c>
      <c r="V691" s="14">
        <f t="shared" si="556"/>
        <v>198047.10463999998</v>
      </c>
      <c r="W691" s="14">
        <f t="shared" si="557"/>
        <v>9480111.1046399996</v>
      </c>
      <c r="X691" s="18" t="s">
        <v>804</v>
      </c>
      <c r="Y691" s="45">
        <v>0</v>
      </c>
      <c r="Z691" s="45">
        <v>0</v>
      </c>
      <c r="AA691" s="45">
        <v>0</v>
      </c>
      <c r="AB691" s="17">
        <f t="shared" si="558"/>
        <v>9480111.1046399996</v>
      </c>
    </row>
    <row r="692" spans="1:28" s="10" customFormat="1" ht="93.75" customHeight="1" x14ac:dyDescent="0.25">
      <c r="A692" s="15" t="str">
        <f>IF(OR(C692=0,C692=""),"",COUNTA($C$464:C692))</f>
        <v/>
      </c>
      <c r="B692" s="23"/>
      <c r="C692" s="34"/>
      <c r="D692" s="22">
        <f>SUM(D690:D691)</f>
        <v>1568.6</v>
      </c>
      <c r="E692" s="22">
        <f>SUM(E690:E691)</f>
        <v>1446.6999999999998</v>
      </c>
      <c r="F692" s="22">
        <f>SUM(F690:F691)</f>
        <v>0</v>
      </c>
      <c r="G692" s="13"/>
      <c r="H692" s="13"/>
      <c r="I692" s="13"/>
      <c r="J692" s="13"/>
      <c r="K692" s="14"/>
      <c r="L692" s="14"/>
      <c r="M692" s="14"/>
      <c r="N692" s="16"/>
      <c r="O692" s="14"/>
      <c r="P692" s="14"/>
      <c r="Q692" s="14"/>
      <c r="R692" s="14"/>
      <c r="S692" s="14"/>
      <c r="T692" s="14"/>
      <c r="U692" s="14"/>
      <c r="V692" s="13"/>
      <c r="W692" s="22">
        <f>SUM(W690:W691)</f>
        <v>18367715.265239999</v>
      </c>
      <c r="X692" s="22"/>
      <c r="Y692" s="22"/>
      <c r="Z692" s="22"/>
      <c r="AA692" s="22">
        <f t="shared" ref="AA692:AB692" si="559">SUM(AA690:AA691)</f>
        <v>0</v>
      </c>
      <c r="AB692" s="22">
        <f t="shared" si="559"/>
        <v>18367715.265239999</v>
      </c>
    </row>
    <row r="693" spans="1:28" s="10" customFormat="1" ht="93.75" customHeight="1" x14ac:dyDescent="0.25">
      <c r="A693" s="15" t="str">
        <f>IF(OR(C693=0,C693=""),"",COUNTA($C$464:C693))</f>
        <v/>
      </c>
      <c r="B693" s="25" t="s">
        <v>1079</v>
      </c>
      <c r="C693" s="34"/>
      <c r="D693" s="14"/>
      <c r="E693" s="14"/>
      <c r="F693" s="14"/>
      <c r="G693" s="13"/>
      <c r="H693" s="13"/>
      <c r="I693" s="13"/>
      <c r="J693" s="13"/>
      <c r="K693" s="14"/>
      <c r="L693" s="14"/>
      <c r="M693" s="14"/>
      <c r="N693" s="16"/>
      <c r="O693" s="14"/>
      <c r="P693" s="14"/>
      <c r="Q693" s="14"/>
      <c r="R693" s="14"/>
      <c r="S693" s="14"/>
      <c r="T693" s="14"/>
      <c r="U693" s="14"/>
      <c r="V693" s="13"/>
      <c r="W693" s="17"/>
      <c r="X693" s="17"/>
      <c r="Y693" s="17"/>
      <c r="Z693" s="17"/>
      <c r="AA693" s="17"/>
      <c r="AB693" s="17"/>
    </row>
    <row r="694" spans="1:28" s="10" customFormat="1" ht="93.75" customHeight="1" x14ac:dyDescent="0.25">
      <c r="A694" s="15">
        <f>IF(OR(C694=0,C694=""),"",COUNTA($C$464:C694))</f>
        <v>195</v>
      </c>
      <c r="B694" s="23" t="s">
        <v>620</v>
      </c>
      <c r="C694" s="34">
        <v>1967</v>
      </c>
      <c r="D694" s="14">
        <v>1249.7</v>
      </c>
      <c r="E694" s="14">
        <v>719.1</v>
      </c>
      <c r="F694" s="14">
        <v>530.6</v>
      </c>
      <c r="G694" s="13" t="s">
        <v>1106</v>
      </c>
      <c r="H694" s="13"/>
      <c r="I694" s="13"/>
      <c r="J694" s="13"/>
      <c r="K694" s="14">
        <f t="shared" ref="K694:K699" si="560">558*D694</f>
        <v>697332.6</v>
      </c>
      <c r="L694" s="14"/>
      <c r="M694" s="14">
        <f t="shared" ref="M694:M699" si="561">430*D694</f>
        <v>537371</v>
      </c>
      <c r="N694" s="14">
        <f t="shared" ref="N694:N699" si="562">511*D694</f>
        <v>638596.70000000007</v>
      </c>
      <c r="O694" s="14">
        <f t="shared" ref="O694:O699" si="563">375*D694</f>
        <v>468637.5</v>
      </c>
      <c r="P694" s="14"/>
      <c r="Q694" s="14">
        <f t="shared" ref="Q694:Q699" si="564">3961*D694</f>
        <v>4950061.7</v>
      </c>
      <c r="R694" s="14"/>
      <c r="S694" s="14">
        <f t="shared" ref="S694:S699" si="565">3011*D694</f>
        <v>3762846.7</v>
      </c>
      <c r="T694" s="14">
        <f t="shared" ref="T694:T699" si="566">116*D694</f>
        <v>144965.20000000001</v>
      </c>
      <c r="U694" s="14">
        <f t="shared" ref="U694:U699" si="567">34*D694</f>
        <v>42489.8</v>
      </c>
      <c r="V694" s="14">
        <f t="shared" ref="V694:V699" si="568">(K694+L694+M694+N694+O694+P694+Q694+R694+S694+T694)*0.0214</f>
        <v>239675.96395999996</v>
      </c>
      <c r="W694" s="14">
        <f t="shared" ref="W694:W699" si="569">K694+L694+M694+N694+O694+P694+Q694+R694+S694+T694+U694+V694</f>
        <v>11481977.163959999</v>
      </c>
      <c r="X694" s="18" t="s">
        <v>804</v>
      </c>
      <c r="Y694" s="45">
        <v>0</v>
      </c>
      <c r="Z694" s="45">
        <v>0</v>
      </c>
      <c r="AA694" s="45">
        <v>0</v>
      </c>
      <c r="AB694" s="17">
        <f t="shared" ref="AB694:AB699" si="570">W694-(Y694+Z694+AA694)</f>
        <v>11481977.163959999</v>
      </c>
    </row>
    <row r="695" spans="1:28" s="10" customFormat="1" ht="93.75" customHeight="1" x14ac:dyDescent="0.25">
      <c r="A695" s="15">
        <f>IF(OR(C695=0,C695=""),"",COUNTA($C$464:C695))</f>
        <v>196</v>
      </c>
      <c r="B695" s="23" t="s">
        <v>708</v>
      </c>
      <c r="C695" s="34">
        <v>1969</v>
      </c>
      <c r="D695" s="14">
        <v>1737.2</v>
      </c>
      <c r="E695" s="14">
        <v>757.6</v>
      </c>
      <c r="F695" s="14">
        <v>979.6</v>
      </c>
      <c r="G695" s="13" t="s">
        <v>1106</v>
      </c>
      <c r="H695" s="13"/>
      <c r="I695" s="13"/>
      <c r="J695" s="13"/>
      <c r="K695" s="14">
        <f t="shared" si="560"/>
        <v>969357.6</v>
      </c>
      <c r="L695" s="14"/>
      <c r="M695" s="14">
        <f t="shared" si="561"/>
        <v>746996</v>
      </c>
      <c r="N695" s="14">
        <f t="shared" si="562"/>
        <v>887709.20000000007</v>
      </c>
      <c r="O695" s="14">
        <f t="shared" si="563"/>
        <v>651450</v>
      </c>
      <c r="P695" s="14"/>
      <c r="Q695" s="14">
        <f t="shared" si="564"/>
        <v>6881049.2000000002</v>
      </c>
      <c r="R695" s="14">
        <f>187*D695</f>
        <v>324856.40000000002</v>
      </c>
      <c r="S695" s="14">
        <f t="shared" si="565"/>
        <v>5230709.2</v>
      </c>
      <c r="T695" s="14">
        <f t="shared" si="566"/>
        <v>201515.2</v>
      </c>
      <c r="U695" s="14">
        <f t="shared" si="567"/>
        <v>59064.800000000003</v>
      </c>
      <c r="V695" s="14">
        <f t="shared" si="568"/>
        <v>340123.95591999998</v>
      </c>
      <c r="W695" s="14">
        <f t="shared" si="569"/>
        <v>16292831.555920001</v>
      </c>
      <c r="X695" s="18" t="s">
        <v>804</v>
      </c>
      <c r="Y695" s="45">
        <v>0</v>
      </c>
      <c r="Z695" s="45">
        <v>0</v>
      </c>
      <c r="AA695" s="45">
        <v>0</v>
      </c>
      <c r="AB695" s="17">
        <f t="shared" si="570"/>
        <v>16292831.555920001</v>
      </c>
    </row>
    <row r="696" spans="1:28" s="10" customFormat="1" ht="93.75" customHeight="1" x14ac:dyDescent="0.25">
      <c r="A696" s="15">
        <f>IF(OR(C696=0,C696=""),"",COUNTA($C$464:C696))</f>
        <v>197</v>
      </c>
      <c r="B696" s="23" t="s">
        <v>709</v>
      </c>
      <c r="C696" s="34">
        <v>1969</v>
      </c>
      <c r="D696" s="14">
        <v>1292.4000000000001</v>
      </c>
      <c r="E696" s="14">
        <v>754.6</v>
      </c>
      <c r="F696" s="14">
        <v>537.79999999999995</v>
      </c>
      <c r="G696" s="13" t="s">
        <v>1106</v>
      </c>
      <c r="H696" s="13"/>
      <c r="I696" s="13"/>
      <c r="J696" s="13"/>
      <c r="K696" s="14">
        <f t="shared" si="560"/>
        <v>721159.20000000007</v>
      </c>
      <c r="L696" s="14"/>
      <c r="M696" s="14">
        <f t="shared" si="561"/>
        <v>555732</v>
      </c>
      <c r="N696" s="14">
        <f t="shared" si="562"/>
        <v>660416.4</v>
      </c>
      <c r="O696" s="14">
        <f t="shared" si="563"/>
        <v>484650.00000000006</v>
      </c>
      <c r="P696" s="14"/>
      <c r="Q696" s="14">
        <f t="shared" si="564"/>
        <v>5119196.4000000004</v>
      </c>
      <c r="R696" s="14"/>
      <c r="S696" s="14">
        <f t="shared" si="565"/>
        <v>3891416.4000000004</v>
      </c>
      <c r="T696" s="14">
        <f t="shared" si="566"/>
        <v>149918.40000000002</v>
      </c>
      <c r="U696" s="14">
        <f t="shared" si="567"/>
        <v>43941.600000000006</v>
      </c>
      <c r="V696" s="14">
        <f t="shared" si="568"/>
        <v>247865.26032</v>
      </c>
      <c r="W696" s="14">
        <f t="shared" si="569"/>
        <v>11874295.660320001</v>
      </c>
      <c r="X696" s="18" t="s">
        <v>804</v>
      </c>
      <c r="Y696" s="45">
        <v>0</v>
      </c>
      <c r="Z696" s="45">
        <v>0</v>
      </c>
      <c r="AA696" s="45">
        <v>0</v>
      </c>
      <c r="AB696" s="17">
        <f t="shared" si="570"/>
        <v>11874295.660320001</v>
      </c>
    </row>
    <row r="697" spans="1:28" s="10" customFormat="1" ht="93.75" customHeight="1" x14ac:dyDescent="0.25">
      <c r="A697" s="15">
        <f>IF(OR(C697=0,C697=""),"",COUNTA($C$464:C697))</f>
        <v>198</v>
      </c>
      <c r="B697" s="46" t="s">
        <v>778</v>
      </c>
      <c r="C697" s="49">
        <v>1970</v>
      </c>
      <c r="D697" s="38">
        <v>1781.3</v>
      </c>
      <c r="E697" s="38">
        <v>785.5</v>
      </c>
      <c r="F697" s="38">
        <v>995.8</v>
      </c>
      <c r="G697" s="13" t="s">
        <v>1106</v>
      </c>
      <c r="H697" s="48"/>
      <c r="I697" s="48"/>
      <c r="J697" s="13"/>
      <c r="K697" s="14">
        <f t="shared" si="560"/>
        <v>993965.4</v>
      </c>
      <c r="L697" s="14"/>
      <c r="M697" s="14">
        <f t="shared" si="561"/>
        <v>765959</v>
      </c>
      <c r="N697" s="14">
        <f t="shared" si="562"/>
        <v>910244.29999999993</v>
      </c>
      <c r="O697" s="14">
        <f t="shared" si="563"/>
        <v>667987.5</v>
      </c>
      <c r="P697" s="14"/>
      <c r="Q697" s="14">
        <f t="shared" si="564"/>
        <v>7055729.2999999998</v>
      </c>
      <c r="R697" s="14">
        <f t="shared" ref="R697:R698" si="571">187*D697</f>
        <v>333103.09999999998</v>
      </c>
      <c r="S697" s="14">
        <f t="shared" si="565"/>
        <v>5363494.3</v>
      </c>
      <c r="T697" s="14">
        <f t="shared" si="566"/>
        <v>206630.8</v>
      </c>
      <c r="U697" s="14">
        <f t="shared" si="567"/>
        <v>60564.2</v>
      </c>
      <c r="V697" s="14">
        <f t="shared" si="568"/>
        <v>348758.23317999998</v>
      </c>
      <c r="W697" s="14">
        <f t="shared" si="569"/>
        <v>16706436.133179998</v>
      </c>
      <c r="X697" s="18" t="s">
        <v>804</v>
      </c>
      <c r="Y697" s="45">
        <v>0</v>
      </c>
      <c r="Z697" s="45">
        <v>0</v>
      </c>
      <c r="AA697" s="45">
        <v>0</v>
      </c>
      <c r="AB697" s="17">
        <f t="shared" si="570"/>
        <v>16706436.133179998</v>
      </c>
    </row>
    <row r="698" spans="1:28" s="10" customFormat="1" ht="93.75" customHeight="1" x14ac:dyDescent="0.25">
      <c r="A698" s="15">
        <f>IF(OR(C698=0,C698=""),"",COUNTA($C$464:C698))</f>
        <v>199</v>
      </c>
      <c r="B698" s="46" t="s">
        <v>779</v>
      </c>
      <c r="C698" s="49">
        <v>1970</v>
      </c>
      <c r="D698" s="38">
        <v>1832.5</v>
      </c>
      <c r="E698" s="38">
        <v>754.3</v>
      </c>
      <c r="F698" s="38">
        <v>994</v>
      </c>
      <c r="G698" s="13" t="s">
        <v>1106</v>
      </c>
      <c r="H698" s="48"/>
      <c r="I698" s="48"/>
      <c r="J698" s="13"/>
      <c r="K698" s="14">
        <f t="shared" si="560"/>
        <v>1022535</v>
      </c>
      <c r="L698" s="14"/>
      <c r="M698" s="14">
        <f t="shared" si="561"/>
        <v>787975</v>
      </c>
      <c r="N698" s="14">
        <f t="shared" si="562"/>
        <v>936407.5</v>
      </c>
      <c r="O698" s="14">
        <f t="shared" si="563"/>
        <v>687187.5</v>
      </c>
      <c r="P698" s="14"/>
      <c r="Q698" s="14">
        <f t="shared" si="564"/>
        <v>7258532.5</v>
      </c>
      <c r="R698" s="14">
        <f t="shared" si="571"/>
        <v>342677.5</v>
      </c>
      <c r="S698" s="14">
        <f t="shared" si="565"/>
        <v>5517657.5</v>
      </c>
      <c r="T698" s="14">
        <f t="shared" si="566"/>
        <v>212570</v>
      </c>
      <c r="U698" s="14">
        <f t="shared" si="567"/>
        <v>62305</v>
      </c>
      <c r="V698" s="14">
        <f t="shared" si="568"/>
        <v>358782.60949999996</v>
      </c>
      <c r="W698" s="14">
        <f t="shared" si="569"/>
        <v>17186630.109499998</v>
      </c>
      <c r="X698" s="18" t="s">
        <v>804</v>
      </c>
      <c r="Y698" s="45">
        <v>0</v>
      </c>
      <c r="Z698" s="45">
        <v>0</v>
      </c>
      <c r="AA698" s="45">
        <v>0</v>
      </c>
      <c r="AB698" s="17">
        <f t="shared" si="570"/>
        <v>17186630.109499998</v>
      </c>
    </row>
    <row r="699" spans="1:28" s="10" customFormat="1" ht="93.75" customHeight="1" x14ac:dyDescent="0.25">
      <c r="A699" s="15">
        <f>IF(OR(C699=0,C699=""),"",COUNTA($C$464:C699))</f>
        <v>200</v>
      </c>
      <c r="B699" s="46" t="s">
        <v>780</v>
      </c>
      <c r="C699" s="49">
        <v>1970</v>
      </c>
      <c r="D699" s="38">
        <v>756.6</v>
      </c>
      <c r="E699" s="38">
        <v>725.4</v>
      </c>
      <c r="F699" s="38">
        <v>31.2</v>
      </c>
      <c r="G699" s="13" t="s">
        <v>1106</v>
      </c>
      <c r="H699" s="48"/>
      <c r="I699" s="48"/>
      <c r="J699" s="13"/>
      <c r="K699" s="14">
        <f t="shared" si="560"/>
        <v>422182.8</v>
      </c>
      <c r="L699" s="14">
        <f>2469*D699</f>
        <v>1868045.4000000001</v>
      </c>
      <c r="M699" s="14">
        <f t="shared" si="561"/>
        <v>325338</v>
      </c>
      <c r="N699" s="14">
        <f t="shared" si="562"/>
        <v>386622.60000000003</v>
      </c>
      <c r="O699" s="14">
        <f t="shared" si="563"/>
        <v>283725</v>
      </c>
      <c r="P699" s="14"/>
      <c r="Q699" s="14">
        <f t="shared" si="564"/>
        <v>2996892.6</v>
      </c>
      <c r="R699" s="38"/>
      <c r="S699" s="14">
        <f t="shared" si="565"/>
        <v>2278122.6</v>
      </c>
      <c r="T699" s="14">
        <f t="shared" si="566"/>
        <v>87765.6</v>
      </c>
      <c r="U699" s="14">
        <f t="shared" si="567"/>
        <v>25724.400000000001</v>
      </c>
      <c r="V699" s="14">
        <f t="shared" si="568"/>
        <v>185082.06443999999</v>
      </c>
      <c r="W699" s="14">
        <f t="shared" si="569"/>
        <v>8859501.0644400008</v>
      </c>
      <c r="X699" s="18" t="s">
        <v>804</v>
      </c>
      <c r="Y699" s="45">
        <v>0</v>
      </c>
      <c r="Z699" s="45">
        <v>0</v>
      </c>
      <c r="AA699" s="45">
        <v>0</v>
      </c>
      <c r="AB699" s="17">
        <f t="shared" si="570"/>
        <v>8859501.0644400008</v>
      </c>
    </row>
    <row r="700" spans="1:28" s="10" customFormat="1" ht="93.75" customHeight="1" x14ac:dyDescent="0.25">
      <c r="A700" s="15" t="str">
        <f>IF(OR(C700=0,C700=""),"",COUNTA($C$464:C700))</f>
        <v/>
      </c>
      <c r="B700" s="46"/>
      <c r="C700" s="49"/>
      <c r="D700" s="70">
        <f>SUM(D694:D699)</f>
        <v>8649.7000000000007</v>
      </c>
      <c r="E700" s="70">
        <f t="shared" ref="E700:F700" si="572">SUM(E694:E699)</f>
        <v>4496.5</v>
      </c>
      <c r="F700" s="70">
        <f t="shared" si="572"/>
        <v>4069</v>
      </c>
      <c r="G700" s="63"/>
      <c r="H700" s="48"/>
      <c r="I700" s="48"/>
      <c r="J700" s="13"/>
      <c r="K700" s="14"/>
      <c r="L700" s="14"/>
      <c r="M700" s="14"/>
      <c r="N700" s="16"/>
      <c r="O700" s="14"/>
      <c r="P700" s="14"/>
      <c r="Q700" s="38"/>
      <c r="R700" s="38"/>
      <c r="S700" s="38"/>
      <c r="T700" s="38"/>
      <c r="U700" s="14"/>
      <c r="V700" s="13"/>
      <c r="W700" s="70">
        <f>SUM(W694:W699)</f>
        <v>82401671.687319994</v>
      </c>
      <c r="X700" s="70"/>
      <c r="Y700" s="70"/>
      <c r="Z700" s="70"/>
      <c r="AA700" s="70">
        <f t="shared" ref="AA700:AB700" si="573">SUM(AA694:AA699)</f>
        <v>0</v>
      </c>
      <c r="AB700" s="70">
        <f t="shared" si="573"/>
        <v>82401671.687319994</v>
      </c>
    </row>
    <row r="701" spans="1:28" s="10" customFormat="1" ht="93.75" customHeight="1" x14ac:dyDescent="0.25">
      <c r="A701" s="15" t="str">
        <f>IF(OR(C701=0,C701=""),"",COUNTA($C$464:C701))</f>
        <v/>
      </c>
      <c r="B701" s="67" t="s">
        <v>1080</v>
      </c>
      <c r="C701" s="49"/>
      <c r="D701" s="38"/>
      <c r="E701" s="38"/>
      <c r="F701" s="38"/>
      <c r="G701" s="63"/>
      <c r="H701" s="48"/>
      <c r="I701" s="48"/>
      <c r="J701" s="13"/>
      <c r="K701" s="14"/>
      <c r="L701" s="14"/>
      <c r="M701" s="14"/>
      <c r="N701" s="16"/>
      <c r="O701" s="14"/>
      <c r="P701" s="14"/>
      <c r="Q701" s="38"/>
      <c r="R701" s="38"/>
      <c r="S701" s="38"/>
      <c r="T701" s="38"/>
      <c r="U701" s="14"/>
      <c r="V701" s="13"/>
      <c r="W701" s="17"/>
      <c r="X701" s="17"/>
      <c r="Y701" s="17"/>
      <c r="Z701" s="17"/>
      <c r="AA701" s="17"/>
      <c r="AB701" s="17"/>
    </row>
    <row r="702" spans="1:28" s="10" customFormat="1" ht="93.6" customHeight="1" x14ac:dyDescent="0.25">
      <c r="A702" s="15">
        <f>IF(OR(C702=0,C702=""),"",COUNTA($C$464:C702))</f>
        <v>201</v>
      </c>
      <c r="B702" s="23" t="s">
        <v>621</v>
      </c>
      <c r="C702" s="34">
        <v>1967</v>
      </c>
      <c r="D702" s="14">
        <v>408.1</v>
      </c>
      <c r="E702" s="14">
        <v>362.5</v>
      </c>
      <c r="F702" s="14">
        <v>45.6</v>
      </c>
      <c r="G702" s="13" t="s">
        <v>1106</v>
      </c>
      <c r="H702" s="13"/>
      <c r="I702" s="13"/>
      <c r="J702" s="13"/>
      <c r="K702" s="14">
        <f t="shared" ref="K702:K708" si="574">558*D702</f>
        <v>227719.80000000002</v>
      </c>
      <c r="L702" s="14"/>
      <c r="M702" s="14">
        <f t="shared" ref="M702:M707" si="575">430*D702</f>
        <v>175483</v>
      </c>
      <c r="N702" s="14">
        <f>511*D702</f>
        <v>208539.1</v>
      </c>
      <c r="O702" s="14">
        <f>375*D702</f>
        <v>153037.5</v>
      </c>
      <c r="P702" s="14"/>
      <c r="Q702" s="14">
        <f t="shared" ref="Q702:Q708" si="576">3961*D702</f>
        <v>1616484.1</v>
      </c>
      <c r="R702" s="14"/>
      <c r="S702" s="14">
        <f t="shared" ref="S702:S708" si="577">3011*D702</f>
        <v>1228789.1000000001</v>
      </c>
      <c r="T702" s="14">
        <f t="shared" ref="T702:T708" si="578">116*D702</f>
        <v>47339.600000000006</v>
      </c>
      <c r="U702" s="14">
        <f t="shared" ref="U702:U707" si="579">34*D702</f>
        <v>13875.400000000001</v>
      </c>
      <c r="V702" s="14">
        <f t="shared" ref="V702:V708" si="580">(K702+L702+M702+N702+O702+P702+Q702+R702+S702+T702)*0.0214</f>
        <v>78268.193079999997</v>
      </c>
      <c r="W702" s="14">
        <f t="shared" ref="W702:W708" si="581">K702+L702+M702+N702+O702+P702+Q702+R702+S702+T702+U702+V702</f>
        <v>3749535.7930800002</v>
      </c>
      <c r="X702" s="18" t="s">
        <v>804</v>
      </c>
      <c r="Y702" s="45">
        <v>0</v>
      </c>
      <c r="Z702" s="45">
        <v>0</v>
      </c>
      <c r="AA702" s="45">
        <v>0</v>
      </c>
      <c r="AB702" s="17">
        <f t="shared" ref="AB702:AB708" si="582">W702-(Y702+Z702+AA702)</f>
        <v>3749535.7930800002</v>
      </c>
    </row>
    <row r="703" spans="1:28" s="10" customFormat="1" ht="93.75" customHeight="1" x14ac:dyDescent="0.25">
      <c r="A703" s="15">
        <f>IF(OR(C703=0,C703=""),"",COUNTA($C$464:C703))</f>
        <v>202</v>
      </c>
      <c r="B703" s="23" t="s">
        <v>622</v>
      </c>
      <c r="C703" s="34">
        <v>1967</v>
      </c>
      <c r="D703" s="14">
        <v>414.8</v>
      </c>
      <c r="E703" s="14">
        <v>393.2</v>
      </c>
      <c r="F703" s="14">
        <v>21.6</v>
      </c>
      <c r="G703" s="13" t="s">
        <v>1106</v>
      </c>
      <c r="H703" s="13"/>
      <c r="I703" s="13"/>
      <c r="J703" s="13"/>
      <c r="K703" s="14">
        <f t="shared" si="574"/>
        <v>231458.4</v>
      </c>
      <c r="L703" s="14"/>
      <c r="M703" s="14">
        <f t="shared" si="575"/>
        <v>178364</v>
      </c>
      <c r="N703" s="14"/>
      <c r="O703" s="14"/>
      <c r="P703" s="14"/>
      <c r="Q703" s="14">
        <f t="shared" si="576"/>
        <v>1643022.8</v>
      </c>
      <c r="R703" s="14"/>
      <c r="S703" s="14">
        <f t="shared" si="577"/>
        <v>1248962.8</v>
      </c>
      <c r="T703" s="14">
        <f t="shared" si="578"/>
        <v>48116.800000000003</v>
      </c>
      <c r="U703" s="14">
        <f t="shared" si="579"/>
        <v>14103.2</v>
      </c>
      <c r="V703" s="14">
        <f t="shared" si="580"/>
        <v>71688.390719999996</v>
      </c>
      <c r="W703" s="14">
        <f t="shared" si="581"/>
        <v>3435716.39072</v>
      </c>
      <c r="X703" s="18" t="s">
        <v>804</v>
      </c>
      <c r="Y703" s="45">
        <v>0</v>
      </c>
      <c r="Z703" s="45">
        <v>0</v>
      </c>
      <c r="AA703" s="45">
        <v>0</v>
      </c>
      <c r="AB703" s="17">
        <f t="shared" si="582"/>
        <v>3435716.39072</v>
      </c>
    </row>
    <row r="704" spans="1:28" s="10" customFormat="1" ht="93.75" customHeight="1" x14ac:dyDescent="0.25">
      <c r="A704" s="15">
        <f>IF(OR(C704=0,C704=""),"",COUNTA($C$464:C704))</f>
        <v>203</v>
      </c>
      <c r="B704" s="23" t="s">
        <v>710</v>
      </c>
      <c r="C704" s="34">
        <v>1969</v>
      </c>
      <c r="D704" s="14">
        <v>774.1</v>
      </c>
      <c r="E704" s="14">
        <v>716</v>
      </c>
      <c r="F704" s="14">
        <v>58.1</v>
      </c>
      <c r="G704" s="13" t="s">
        <v>1106</v>
      </c>
      <c r="H704" s="13"/>
      <c r="I704" s="13"/>
      <c r="J704" s="13"/>
      <c r="K704" s="14">
        <f t="shared" si="574"/>
        <v>431947.8</v>
      </c>
      <c r="L704" s="14"/>
      <c r="M704" s="14">
        <f t="shared" si="575"/>
        <v>332863</v>
      </c>
      <c r="N704" s="16"/>
      <c r="O704" s="14"/>
      <c r="P704" s="14"/>
      <c r="Q704" s="14">
        <f t="shared" si="576"/>
        <v>3066210.1</v>
      </c>
      <c r="R704" s="14"/>
      <c r="S704" s="14">
        <f t="shared" si="577"/>
        <v>2330815.1</v>
      </c>
      <c r="T704" s="14">
        <f t="shared" si="578"/>
        <v>89795.6</v>
      </c>
      <c r="U704" s="14">
        <f t="shared" si="579"/>
        <v>26319.4</v>
      </c>
      <c r="V704" s="14">
        <f t="shared" si="580"/>
        <v>133784.91623999999</v>
      </c>
      <c r="W704" s="14">
        <f t="shared" si="581"/>
        <v>6411735.9162400002</v>
      </c>
      <c r="X704" s="18" t="s">
        <v>804</v>
      </c>
      <c r="Y704" s="45">
        <v>0</v>
      </c>
      <c r="Z704" s="45">
        <v>0</v>
      </c>
      <c r="AA704" s="45">
        <v>0</v>
      </c>
      <c r="AB704" s="17">
        <f t="shared" si="582"/>
        <v>6411735.9162400002</v>
      </c>
    </row>
    <row r="705" spans="1:28" s="10" customFormat="1" ht="93.75" customHeight="1" x14ac:dyDescent="0.25">
      <c r="A705" s="15">
        <f>IF(OR(C705=0,C705=""),"",COUNTA($C$464:C705))</f>
        <v>204</v>
      </c>
      <c r="B705" s="46" t="s">
        <v>781</v>
      </c>
      <c r="C705" s="49">
        <v>1970</v>
      </c>
      <c r="D705" s="38">
        <v>687.3</v>
      </c>
      <c r="E705" s="38">
        <v>636.9</v>
      </c>
      <c r="F705" s="38">
        <v>50.4</v>
      </c>
      <c r="G705" s="13" t="s">
        <v>1106</v>
      </c>
      <c r="H705" s="48"/>
      <c r="I705" s="48"/>
      <c r="J705" s="13"/>
      <c r="K705" s="14">
        <f t="shared" si="574"/>
        <v>383513.39999999997</v>
      </c>
      <c r="L705" s="14"/>
      <c r="M705" s="14">
        <f t="shared" si="575"/>
        <v>295539</v>
      </c>
      <c r="N705" s="16"/>
      <c r="O705" s="14"/>
      <c r="P705" s="14"/>
      <c r="Q705" s="14">
        <f t="shared" si="576"/>
        <v>2722395.3</v>
      </c>
      <c r="R705" s="38"/>
      <c r="S705" s="14">
        <f t="shared" si="577"/>
        <v>2069460.2999999998</v>
      </c>
      <c r="T705" s="14">
        <f t="shared" si="578"/>
        <v>79726.799999999988</v>
      </c>
      <c r="U705" s="14">
        <f t="shared" si="579"/>
        <v>23368.199999999997</v>
      </c>
      <c r="V705" s="14">
        <f t="shared" si="580"/>
        <v>118783.58471999998</v>
      </c>
      <c r="W705" s="14">
        <f t="shared" si="581"/>
        <v>5692786.5847199997</v>
      </c>
      <c r="X705" s="18" t="s">
        <v>804</v>
      </c>
      <c r="Y705" s="45">
        <v>0</v>
      </c>
      <c r="Z705" s="45">
        <v>0</v>
      </c>
      <c r="AA705" s="45">
        <v>0</v>
      </c>
      <c r="AB705" s="17">
        <f t="shared" si="582"/>
        <v>5692786.5847199997</v>
      </c>
    </row>
    <row r="706" spans="1:28" s="10" customFormat="1" ht="93.75" customHeight="1" x14ac:dyDescent="0.25">
      <c r="A706" s="15">
        <f>IF(OR(C706=0,C706=""),"",COUNTA($C$464:C706))</f>
        <v>205</v>
      </c>
      <c r="B706" s="46" t="s">
        <v>782</v>
      </c>
      <c r="C706" s="49">
        <v>1970</v>
      </c>
      <c r="D706" s="38">
        <v>666</v>
      </c>
      <c r="E706" s="38">
        <v>600.4</v>
      </c>
      <c r="F706" s="38">
        <v>48.8</v>
      </c>
      <c r="G706" s="13" t="s">
        <v>1106</v>
      </c>
      <c r="H706" s="48"/>
      <c r="I706" s="48"/>
      <c r="J706" s="13"/>
      <c r="K706" s="14">
        <f t="shared" si="574"/>
        <v>371628</v>
      </c>
      <c r="L706" s="14"/>
      <c r="M706" s="14">
        <f t="shared" si="575"/>
        <v>286380</v>
      </c>
      <c r="N706" s="14">
        <f t="shared" ref="N706:N708" si="583">511*D706</f>
        <v>340326</v>
      </c>
      <c r="O706" s="14">
        <f t="shared" ref="O706:O708" si="584">375*D706</f>
        <v>249750</v>
      </c>
      <c r="P706" s="14"/>
      <c r="Q706" s="14">
        <f t="shared" si="576"/>
        <v>2638026</v>
      </c>
      <c r="R706" s="38"/>
      <c r="S706" s="14">
        <f t="shared" si="577"/>
        <v>2005326</v>
      </c>
      <c r="T706" s="14">
        <f t="shared" si="578"/>
        <v>77256</v>
      </c>
      <c r="U706" s="14">
        <f t="shared" si="579"/>
        <v>22644</v>
      </c>
      <c r="V706" s="14">
        <f t="shared" si="580"/>
        <v>127730.0088</v>
      </c>
      <c r="W706" s="14">
        <f t="shared" si="581"/>
        <v>6119066.0088</v>
      </c>
      <c r="X706" s="18" t="s">
        <v>804</v>
      </c>
      <c r="Y706" s="45">
        <v>0</v>
      </c>
      <c r="Z706" s="45">
        <v>0</v>
      </c>
      <c r="AA706" s="45">
        <v>0</v>
      </c>
      <c r="AB706" s="17">
        <f t="shared" si="582"/>
        <v>6119066.0088</v>
      </c>
    </row>
    <row r="707" spans="1:28" s="10" customFormat="1" ht="93.75" customHeight="1" x14ac:dyDescent="0.25">
      <c r="A707" s="15">
        <f>IF(OR(C707=0,C707=""),"",COUNTA($C$464:C707))</f>
        <v>206</v>
      </c>
      <c r="B707" s="46" t="s">
        <v>783</v>
      </c>
      <c r="C707" s="49">
        <v>1970</v>
      </c>
      <c r="D707" s="38">
        <v>771.5</v>
      </c>
      <c r="E707" s="38">
        <v>710.8</v>
      </c>
      <c r="F707" s="38">
        <v>60.7</v>
      </c>
      <c r="G707" s="13" t="s">
        <v>1106</v>
      </c>
      <c r="H707" s="48"/>
      <c r="I707" s="48"/>
      <c r="J707" s="13"/>
      <c r="K707" s="14">
        <f t="shared" si="574"/>
        <v>430497</v>
      </c>
      <c r="L707" s="14"/>
      <c r="M707" s="14">
        <f t="shared" si="575"/>
        <v>331745</v>
      </c>
      <c r="N707" s="14">
        <f t="shared" si="583"/>
        <v>394236.5</v>
      </c>
      <c r="O707" s="14">
        <f t="shared" si="584"/>
        <v>289312.5</v>
      </c>
      <c r="P707" s="14"/>
      <c r="Q707" s="14">
        <f t="shared" si="576"/>
        <v>3055911.5</v>
      </c>
      <c r="R707" s="38"/>
      <c r="S707" s="14">
        <f t="shared" si="577"/>
        <v>2322986.5</v>
      </c>
      <c r="T707" s="14">
        <f t="shared" si="578"/>
        <v>89494</v>
      </c>
      <c r="U707" s="14">
        <f t="shared" si="579"/>
        <v>26231</v>
      </c>
      <c r="V707" s="14">
        <f t="shared" si="580"/>
        <v>147963.51619999998</v>
      </c>
      <c r="W707" s="14">
        <f t="shared" si="581"/>
        <v>7088377.5162000004</v>
      </c>
      <c r="X707" s="18" t="s">
        <v>804</v>
      </c>
      <c r="Y707" s="45">
        <v>0</v>
      </c>
      <c r="Z707" s="45">
        <v>0</v>
      </c>
      <c r="AA707" s="45">
        <v>0</v>
      </c>
      <c r="AB707" s="17">
        <f t="shared" si="582"/>
        <v>7088377.5162000004</v>
      </c>
    </row>
    <row r="708" spans="1:28" s="10" customFormat="1" ht="93.75" customHeight="1" x14ac:dyDescent="0.25">
      <c r="A708" s="15">
        <f>IF(OR(C708=0,C708=""),"",COUNTA($C$464:C708))</f>
        <v>207</v>
      </c>
      <c r="B708" s="46" t="s">
        <v>784</v>
      </c>
      <c r="C708" s="49">
        <v>1970</v>
      </c>
      <c r="D708" s="14">
        <v>492</v>
      </c>
      <c r="E708" s="14">
        <v>356.3</v>
      </c>
      <c r="F708" s="14">
        <v>135.69999999999999</v>
      </c>
      <c r="G708" s="13" t="s">
        <v>1106</v>
      </c>
      <c r="H708" s="48"/>
      <c r="I708" s="48"/>
      <c r="J708" s="13"/>
      <c r="K708" s="14">
        <f t="shared" si="574"/>
        <v>274536</v>
      </c>
      <c r="L708" s="14">
        <f>2469*D708</f>
        <v>1214748</v>
      </c>
      <c r="M708" s="14"/>
      <c r="N708" s="14">
        <f t="shared" si="583"/>
        <v>251412</v>
      </c>
      <c r="O708" s="14">
        <f t="shared" si="584"/>
        <v>184500</v>
      </c>
      <c r="P708" s="14"/>
      <c r="Q708" s="14">
        <f t="shared" si="576"/>
        <v>1948812</v>
      </c>
      <c r="R708" s="14"/>
      <c r="S708" s="14">
        <f t="shared" si="577"/>
        <v>1481412</v>
      </c>
      <c r="T708" s="14">
        <f t="shared" si="578"/>
        <v>57072</v>
      </c>
      <c r="U708" s="14"/>
      <c r="V708" s="14">
        <f t="shared" si="580"/>
        <v>115827.32879999999</v>
      </c>
      <c r="W708" s="14">
        <f t="shared" si="581"/>
        <v>5528319.3288000003</v>
      </c>
      <c r="X708" s="18" t="s">
        <v>804</v>
      </c>
      <c r="Y708" s="45">
        <v>0</v>
      </c>
      <c r="Z708" s="45">
        <v>0</v>
      </c>
      <c r="AA708" s="45">
        <v>0</v>
      </c>
      <c r="AB708" s="17">
        <f t="shared" si="582"/>
        <v>5528319.3288000003</v>
      </c>
    </row>
    <row r="709" spans="1:28" s="10" customFormat="1" ht="93.75" customHeight="1" x14ac:dyDescent="0.25">
      <c r="A709" s="15" t="str">
        <f>IF(OR(C709=0,C709=""),"",COUNTA($C$464:C709))</f>
        <v/>
      </c>
      <c r="B709" s="46"/>
      <c r="C709" s="49"/>
      <c r="D709" s="22">
        <f>SUM(D702:D708)</f>
        <v>4213.8</v>
      </c>
      <c r="E709" s="22">
        <f>SUM(E702:E708)</f>
        <v>3776.1000000000004</v>
      </c>
      <c r="F709" s="22">
        <f>SUM(F702:F708)</f>
        <v>420.9</v>
      </c>
      <c r="G709" s="63"/>
      <c r="H709" s="48"/>
      <c r="I709" s="48"/>
      <c r="J709" s="13"/>
      <c r="K709" s="14"/>
      <c r="L709" s="14"/>
      <c r="M709" s="14"/>
      <c r="N709" s="16"/>
      <c r="O709" s="14"/>
      <c r="P709" s="14"/>
      <c r="Q709" s="14"/>
      <c r="R709" s="14"/>
      <c r="S709" s="14"/>
      <c r="T709" s="14"/>
      <c r="U709" s="14"/>
      <c r="V709" s="13"/>
      <c r="W709" s="22">
        <f>SUM(W702:W708)</f>
        <v>38025537.538560003</v>
      </c>
      <c r="X709" s="22"/>
      <c r="Y709" s="22"/>
      <c r="Z709" s="22"/>
      <c r="AA709" s="22">
        <f t="shared" ref="AA709:AB709" si="585">SUM(AA702:AA708)</f>
        <v>0</v>
      </c>
      <c r="AB709" s="22">
        <f t="shared" si="585"/>
        <v>38025537.538560003</v>
      </c>
    </row>
    <row r="710" spans="1:28" s="10" customFormat="1" ht="93.75" customHeight="1" x14ac:dyDescent="0.25">
      <c r="A710" s="15" t="str">
        <f>IF(OR(C710=0,C710=""),"",COUNTA($C$464:C710))</f>
        <v/>
      </c>
      <c r="B710" s="67" t="s">
        <v>172</v>
      </c>
      <c r="C710" s="49"/>
      <c r="D710" s="14"/>
      <c r="E710" s="14"/>
      <c r="F710" s="14"/>
      <c r="G710" s="63"/>
      <c r="H710" s="48"/>
      <c r="I710" s="48"/>
      <c r="J710" s="13"/>
      <c r="K710" s="14"/>
      <c r="L710" s="14"/>
      <c r="M710" s="14"/>
      <c r="N710" s="16"/>
      <c r="O710" s="14"/>
      <c r="P710" s="14"/>
      <c r="Q710" s="14"/>
      <c r="R710" s="14"/>
      <c r="S710" s="14"/>
      <c r="T710" s="14"/>
      <c r="U710" s="14"/>
      <c r="V710" s="13"/>
      <c r="W710" s="14"/>
      <c r="X710" s="14"/>
      <c r="Y710" s="14"/>
      <c r="Z710" s="14"/>
      <c r="AA710" s="14"/>
      <c r="AB710" s="14"/>
    </row>
    <row r="711" spans="1:28" s="10" customFormat="1" ht="93.75" customHeight="1" x14ac:dyDescent="0.25">
      <c r="A711" s="15">
        <f>IF(OR(C711=0,C711=""),"",COUNTA($C$464:C711))</f>
        <v>208</v>
      </c>
      <c r="B711" s="23" t="s">
        <v>623</v>
      </c>
      <c r="C711" s="34">
        <v>1967</v>
      </c>
      <c r="D711" s="14">
        <v>1296.9000000000001</v>
      </c>
      <c r="E711" s="14">
        <v>547.1</v>
      </c>
      <c r="F711" s="14">
        <v>113.4</v>
      </c>
      <c r="G711" s="13" t="s">
        <v>1108</v>
      </c>
      <c r="H711" s="13"/>
      <c r="I711" s="13"/>
      <c r="J711" s="13"/>
      <c r="K711" s="14">
        <f t="shared" ref="K711:K720" si="586">558*D711</f>
        <v>723670.20000000007</v>
      </c>
      <c r="L711" s="14">
        <f t="shared" ref="L711:L715" si="587">2469*D711</f>
        <v>3202046.1</v>
      </c>
      <c r="M711" s="14">
        <f t="shared" ref="M711:M712" si="588">430*D711</f>
        <v>557667</v>
      </c>
      <c r="N711" s="14">
        <f t="shared" ref="N711:N720" si="589">511*D711</f>
        <v>662715.9</v>
      </c>
      <c r="O711" s="14">
        <f t="shared" ref="O711:O715" si="590">375*D711</f>
        <v>486337.50000000006</v>
      </c>
      <c r="P711" s="14"/>
      <c r="Q711" s="14">
        <f t="shared" ref="Q711:Q717" si="591">3961*D711</f>
        <v>5137020.9000000004</v>
      </c>
      <c r="R711" s="14"/>
      <c r="S711" s="14">
        <f t="shared" ref="S711:S720" si="592">3011*D711</f>
        <v>3904965.9000000004</v>
      </c>
      <c r="T711" s="14">
        <f t="shared" ref="T711:T720" si="593">116*D711</f>
        <v>150440.40000000002</v>
      </c>
      <c r="U711" s="14">
        <f t="shared" ref="U711:U712" si="594">34*D711</f>
        <v>44094.600000000006</v>
      </c>
      <c r="V711" s="14">
        <f t="shared" ref="V711:V731" si="595">(K711+L711+M711+N711+O711+P711+Q711+R711+S711+T711)*0.0214</f>
        <v>317252.08746000001</v>
      </c>
      <c r="W711" s="14">
        <f t="shared" ref="W711:W731" si="596">K711+L711+M711+N711+O711+P711+Q711+R711+S711+T711+U711+V711</f>
        <v>15186210.587460002</v>
      </c>
      <c r="X711" s="18" t="s">
        <v>804</v>
      </c>
      <c r="Y711" s="45">
        <v>0</v>
      </c>
      <c r="Z711" s="45">
        <v>0</v>
      </c>
      <c r="AA711" s="45">
        <v>0</v>
      </c>
      <c r="AB711" s="17">
        <f t="shared" ref="AB711:AB731" si="597">W711-(Y711+Z711+AA711)</f>
        <v>15186210.587460002</v>
      </c>
    </row>
    <row r="712" spans="1:28" s="11" customFormat="1" ht="93.75" customHeight="1" x14ac:dyDescent="0.25">
      <c r="A712" s="15">
        <f>IF(OR(C712=0,C712=""),"",COUNTA($C$464:C712))</f>
        <v>209</v>
      </c>
      <c r="B712" s="23" t="s">
        <v>658</v>
      </c>
      <c r="C712" s="34">
        <v>1968</v>
      </c>
      <c r="D712" s="14">
        <v>403.2</v>
      </c>
      <c r="E712" s="14">
        <v>274</v>
      </c>
      <c r="F712" s="14">
        <v>0</v>
      </c>
      <c r="G712" s="13" t="s">
        <v>1106</v>
      </c>
      <c r="H712" s="35"/>
      <c r="I712" s="35"/>
      <c r="J712" s="13"/>
      <c r="K712" s="14">
        <f t="shared" si="586"/>
        <v>224985.60000000001</v>
      </c>
      <c r="L712" s="14">
        <f t="shared" si="587"/>
        <v>995500.79999999993</v>
      </c>
      <c r="M712" s="14">
        <f t="shared" si="588"/>
        <v>173376</v>
      </c>
      <c r="N712" s="14">
        <f t="shared" si="589"/>
        <v>206035.19999999998</v>
      </c>
      <c r="O712" s="14">
        <f t="shared" si="590"/>
        <v>151200</v>
      </c>
      <c r="P712" s="14"/>
      <c r="Q712" s="14">
        <f t="shared" si="591"/>
        <v>1597075.2</v>
      </c>
      <c r="R712" s="14"/>
      <c r="S712" s="14">
        <f t="shared" si="592"/>
        <v>1214035.2</v>
      </c>
      <c r="T712" s="14">
        <f t="shared" si="593"/>
        <v>46771.199999999997</v>
      </c>
      <c r="U712" s="14">
        <f t="shared" si="594"/>
        <v>13708.8</v>
      </c>
      <c r="V712" s="14">
        <f t="shared" si="595"/>
        <v>98632.154880000002</v>
      </c>
      <c r="W712" s="14">
        <f t="shared" si="596"/>
        <v>4721320.1548800003</v>
      </c>
      <c r="X712" s="18" t="s">
        <v>804</v>
      </c>
      <c r="Y712" s="45">
        <v>0</v>
      </c>
      <c r="Z712" s="45">
        <v>0</v>
      </c>
      <c r="AA712" s="45">
        <v>0</v>
      </c>
      <c r="AB712" s="17">
        <f t="shared" si="597"/>
        <v>4721320.1548800003</v>
      </c>
    </row>
    <row r="713" spans="1:28" s="10" customFormat="1" ht="93.75" customHeight="1" x14ac:dyDescent="0.25">
      <c r="A713" s="15">
        <f>IF(OR(C713=0,C713=""),"",COUNTA($C$464:C713))</f>
        <v>210</v>
      </c>
      <c r="B713" s="23" t="s">
        <v>180</v>
      </c>
      <c r="C713" s="34">
        <v>1968</v>
      </c>
      <c r="D713" s="14">
        <v>718.6</v>
      </c>
      <c r="E713" s="14">
        <v>476.8</v>
      </c>
      <c r="F713" s="14">
        <v>0</v>
      </c>
      <c r="G713" s="13" t="s">
        <v>1106</v>
      </c>
      <c r="H713" s="13"/>
      <c r="I713" s="13"/>
      <c r="J713" s="13"/>
      <c r="K713" s="14">
        <f t="shared" si="586"/>
        <v>400978.8</v>
      </c>
      <c r="L713" s="14">
        <f t="shared" si="587"/>
        <v>1774223.4000000001</v>
      </c>
      <c r="M713" s="14"/>
      <c r="N713" s="14">
        <f t="shared" si="589"/>
        <v>367204.60000000003</v>
      </c>
      <c r="O713" s="14">
        <f t="shared" si="590"/>
        <v>269475</v>
      </c>
      <c r="P713" s="14"/>
      <c r="Q713" s="14">
        <f t="shared" si="591"/>
        <v>2846374.6</v>
      </c>
      <c r="R713" s="14"/>
      <c r="S713" s="14">
        <f t="shared" si="592"/>
        <v>2163704.6</v>
      </c>
      <c r="T713" s="14">
        <f t="shared" si="593"/>
        <v>83357.600000000006</v>
      </c>
      <c r="U713" s="14"/>
      <c r="V713" s="14">
        <f t="shared" si="595"/>
        <v>169173.81803999998</v>
      </c>
      <c r="W713" s="14">
        <f t="shared" si="596"/>
        <v>8074492.4180399999</v>
      </c>
      <c r="X713" s="18" t="s">
        <v>804</v>
      </c>
      <c r="Y713" s="45">
        <v>0</v>
      </c>
      <c r="Z713" s="45">
        <v>0</v>
      </c>
      <c r="AA713" s="45">
        <v>0</v>
      </c>
      <c r="AB713" s="17">
        <f t="shared" si="597"/>
        <v>8074492.4180399999</v>
      </c>
    </row>
    <row r="714" spans="1:28" s="10" customFormat="1" ht="93.75" customHeight="1" x14ac:dyDescent="0.25">
      <c r="A714" s="15">
        <f>IF(OR(C714=0,C714=""),"",COUNTA($C$464:C714))</f>
        <v>211</v>
      </c>
      <c r="B714" s="23" t="s">
        <v>659</v>
      </c>
      <c r="C714" s="34">
        <v>1968</v>
      </c>
      <c r="D714" s="14">
        <v>1283.4000000000001</v>
      </c>
      <c r="E714" s="14">
        <v>528.6</v>
      </c>
      <c r="F714" s="14">
        <v>101.46</v>
      </c>
      <c r="G714" s="13" t="s">
        <v>1108</v>
      </c>
      <c r="H714" s="13"/>
      <c r="I714" s="13"/>
      <c r="J714" s="13"/>
      <c r="K714" s="14">
        <f t="shared" si="586"/>
        <v>716137.20000000007</v>
      </c>
      <c r="L714" s="14">
        <f t="shared" si="587"/>
        <v>3168714.6</v>
      </c>
      <c r="M714" s="14">
        <f t="shared" ref="M714:M717" si="598">430*D714</f>
        <v>551862</v>
      </c>
      <c r="N714" s="14">
        <f t="shared" si="589"/>
        <v>655817.4</v>
      </c>
      <c r="O714" s="14">
        <f t="shared" si="590"/>
        <v>481275.00000000006</v>
      </c>
      <c r="P714" s="14"/>
      <c r="Q714" s="14">
        <f t="shared" si="591"/>
        <v>5083547.4000000004</v>
      </c>
      <c r="R714" s="14"/>
      <c r="S714" s="14">
        <f t="shared" si="592"/>
        <v>3864317.4000000004</v>
      </c>
      <c r="T714" s="14">
        <f t="shared" si="593"/>
        <v>148874.40000000002</v>
      </c>
      <c r="U714" s="14">
        <f t="shared" ref="U714:U717" si="599">34*D714</f>
        <v>43635.600000000006</v>
      </c>
      <c r="V714" s="14">
        <f t="shared" si="595"/>
        <v>313949.67156000005</v>
      </c>
      <c r="W714" s="14">
        <f t="shared" si="596"/>
        <v>15028130.671560002</v>
      </c>
      <c r="X714" s="18" t="s">
        <v>804</v>
      </c>
      <c r="Y714" s="45">
        <v>0</v>
      </c>
      <c r="Z714" s="45">
        <v>0</v>
      </c>
      <c r="AA714" s="45">
        <v>0</v>
      </c>
      <c r="AB714" s="17">
        <f t="shared" si="597"/>
        <v>15028130.671560002</v>
      </c>
    </row>
    <row r="715" spans="1:28" s="10" customFormat="1" ht="93.75" customHeight="1" x14ac:dyDescent="0.25">
      <c r="A715" s="15">
        <f>IF(OR(C715=0,C715=""),"",COUNTA($C$464:C715))</f>
        <v>212</v>
      </c>
      <c r="B715" s="78" t="s">
        <v>711</v>
      </c>
      <c r="C715" s="34">
        <v>1969</v>
      </c>
      <c r="D715" s="14">
        <v>339.9</v>
      </c>
      <c r="E715" s="14">
        <v>224.6</v>
      </c>
      <c r="F715" s="14">
        <v>0</v>
      </c>
      <c r="G715" s="13" t="s">
        <v>1106</v>
      </c>
      <c r="H715" s="13"/>
      <c r="I715" s="13"/>
      <c r="J715" s="13"/>
      <c r="K715" s="14">
        <f t="shared" si="586"/>
        <v>189664.19999999998</v>
      </c>
      <c r="L715" s="14">
        <f t="shared" si="587"/>
        <v>839213.1</v>
      </c>
      <c r="M715" s="14">
        <f t="shared" si="598"/>
        <v>146157</v>
      </c>
      <c r="N715" s="14">
        <f t="shared" si="589"/>
        <v>173688.9</v>
      </c>
      <c r="O715" s="14">
        <f t="shared" si="590"/>
        <v>127462.49999999999</v>
      </c>
      <c r="P715" s="14"/>
      <c r="Q715" s="14">
        <f t="shared" si="591"/>
        <v>1346343.9</v>
      </c>
      <c r="R715" s="14"/>
      <c r="S715" s="14">
        <f t="shared" si="592"/>
        <v>1023438.8999999999</v>
      </c>
      <c r="T715" s="14">
        <f t="shared" si="593"/>
        <v>39428.399999999994</v>
      </c>
      <c r="U715" s="14">
        <f t="shared" si="599"/>
        <v>11556.599999999999</v>
      </c>
      <c r="V715" s="14">
        <f t="shared" si="595"/>
        <v>83147.493659999978</v>
      </c>
      <c r="W715" s="14">
        <f t="shared" si="596"/>
        <v>3980100.9936599997</v>
      </c>
      <c r="X715" s="18" t="s">
        <v>804</v>
      </c>
      <c r="Y715" s="45">
        <v>0</v>
      </c>
      <c r="Z715" s="45">
        <v>0</v>
      </c>
      <c r="AA715" s="45">
        <v>0</v>
      </c>
      <c r="AB715" s="17">
        <f t="shared" si="597"/>
        <v>3980100.9936599997</v>
      </c>
    </row>
    <row r="716" spans="1:28" s="10" customFormat="1" ht="93.75" customHeight="1" x14ac:dyDescent="0.25">
      <c r="A716" s="15">
        <f>IF(OR(C716=0,C716=""),"",COUNTA($C$464:C716))</f>
        <v>213</v>
      </c>
      <c r="B716" s="23" t="s">
        <v>712</v>
      </c>
      <c r="C716" s="34">
        <v>1969</v>
      </c>
      <c r="D716" s="14">
        <v>643.70000000000005</v>
      </c>
      <c r="E716" s="14">
        <v>298</v>
      </c>
      <c r="F716" s="14">
        <v>0</v>
      </c>
      <c r="G716" s="13" t="s">
        <v>1106</v>
      </c>
      <c r="H716" s="13"/>
      <c r="I716" s="13"/>
      <c r="J716" s="13"/>
      <c r="K716" s="14">
        <f t="shared" si="586"/>
        <v>359184.60000000003</v>
      </c>
      <c r="L716" s="14"/>
      <c r="M716" s="14">
        <f t="shared" si="598"/>
        <v>276791</v>
      </c>
      <c r="N716" s="14">
        <f t="shared" si="589"/>
        <v>328930.7</v>
      </c>
      <c r="O716" s="14"/>
      <c r="P716" s="14"/>
      <c r="Q716" s="14">
        <f t="shared" si="591"/>
        <v>2549695.7000000002</v>
      </c>
      <c r="R716" s="14"/>
      <c r="S716" s="14">
        <f t="shared" si="592"/>
        <v>1938180.7000000002</v>
      </c>
      <c r="T716" s="14">
        <f t="shared" si="593"/>
        <v>74669.200000000012</v>
      </c>
      <c r="U716" s="14">
        <f t="shared" si="599"/>
        <v>21885.800000000003</v>
      </c>
      <c r="V716" s="14">
        <f t="shared" si="595"/>
        <v>118287.47066000001</v>
      </c>
      <c r="W716" s="14">
        <f t="shared" si="596"/>
        <v>5667625.1706600003</v>
      </c>
      <c r="X716" s="18" t="s">
        <v>804</v>
      </c>
      <c r="Y716" s="45">
        <v>0</v>
      </c>
      <c r="Z716" s="45">
        <v>0</v>
      </c>
      <c r="AA716" s="45">
        <v>0</v>
      </c>
      <c r="AB716" s="17">
        <f t="shared" si="597"/>
        <v>5667625.1706600003</v>
      </c>
    </row>
    <row r="717" spans="1:28" s="10" customFormat="1" ht="93.75" customHeight="1" x14ac:dyDescent="0.25">
      <c r="A717" s="15">
        <f>IF(OR(C717=0,C717=""),"",COUNTA($C$464:C717))</f>
        <v>214</v>
      </c>
      <c r="B717" s="23" t="s">
        <v>713</v>
      </c>
      <c r="C717" s="34">
        <v>1969</v>
      </c>
      <c r="D717" s="14">
        <v>691</v>
      </c>
      <c r="E717" s="14">
        <v>446</v>
      </c>
      <c r="F717" s="14">
        <v>0</v>
      </c>
      <c r="G717" s="13" t="s">
        <v>1106</v>
      </c>
      <c r="H717" s="13"/>
      <c r="I717" s="13"/>
      <c r="J717" s="13"/>
      <c r="K717" s="14">
        <f t="shared" si="586"/>
        <v>385578</v>
      </c>
      <c r="L717" s="14">
        <f t="shared" ref="L717:L718" si="600">2469*D717</f>
        <v>1706079</v>
      </c>
      <c r="M717" s="14">
        <f t="shared" si="598"/>
        <v>297130</v>
      </c>
      <c r="N717" s="14">
        <f t="shared" si="589"/>
        <v>353101</v>
      </c>
      <c r="O717" s="14">
        <f t="shared" ref="O717:O719" si="601">375*D717</f>
        <v>259125</v>
      </c>
      <c r="P717" s="14"/>
      <c r="Q717" s="14">
        <f t="shared" si="591"/>
        <v>2737051</v>
      </c>
      <c r="R717" s="14"/>
      <c r="S717" s="14">
        <f t="shared" si="592"/>
        <v>2080601</v>
      </c>
      <c r="T717" s="14">
        <f t="shared" si="593"/>
        <v>80156</v>
      </c>
      <c r="U717" s="14">
        <f t="shared" si="599"/>
        <v>23494</v>
      </c>
      <c r="V717" s="14">
        <f t="shared" si="595"/>
        <v>169034.76939999999</v>
      </c>
      <c r="W717" s="14">
        <f t="shared" si="596"/>
        <v>8091349.7693999996</v>
      </c>
      <c r="X717" s="18" t="s">
        <v>804</v>
      </c>
      <c r="Y717" s="45">
        <v>0</v>
      </c>
      <c r="Z717" s="45">
        <v>0</v>
      </c>
      <c r="AA717" s="45">
        <v>0</v>
      </c>
      <c r="AB717" s="17">
        <f t="shared" si="597"/>
        <v>8091349.7693999996</v>
      </c>
    </row>
    <row r="718" spans="1:28" s="10" customFormat="1" ht="93.75" customHeight="1" x14ac:dyDescent="0.25">
      <c r="A718" s="15">
        <f>IF(OR(C718=0,C718=""),"",COUNTA($C$464:C718))</f>
        <v>215</v>
      </c>
      <c r="B718" s="23" t="s">
        <v>181</v>
      </c>
      <c r="C718" s="34">
        <v>1969</v>
      </c>
      <c r="D718" s="14">
        <v>748.8</v>
      </c>
      <c r="E718" s="14">
        <v>445.3</v>
      </c>
      <c r="F718" s="14">
        <v>0</v>
      </c>
      <c r="G718" s="13" t="s">
        <v>1106</v>
      </c>
      <c r="H718" s="13"/>
      <c r="I718" s="13"/>
      <c r="J718" s="13"/>
      <c r="K718" s="14">
        <f t="shared" si="586"/>
        <v>417830.39999999997</v>
      </c>
      <c r="L718" s="14">
        <f t="shared" si="600"/>
        <v>1848787.2</v>
      </c>
      <c r="M718" s="14"/>
      <c r="N718" s="14">
        <f t="shared" si="589"/>
        <v>382636.79999999999</v>
      </c>
      <c r="O718" s="14">
        <f t="shared" si="601"/>
        <v>280800</v>
      </c>
      <c r="P718" s="14"/>
      <c r="Q718" s="14"/>
      <c r="R718" s="14">
        <f>187*D718</f>
        <v>140025.60000000001</v>
      </c>
      <c r="S718" s="14">
        <f t="shared" si="592"/>
        <v>2254636.7999999998</v>
      </c>
      <c r="T718" s="14">
        <f t="shared" si="593"/>
        <v>86860.799999999988</v>
      </c>
      <c r="U718" s="14"/>
      <c r="V718" s="14">
        <f t="shared" si="595"/>
        <v>115807.76063999999</v>
      </c>
      <c r="W718" s="14">
        <f t="shared" si="596"/>
        <v>5527385.3606399996</v>
      </c>
      <c r="X718" s="18" t="s">
        <v>804</v>
      </c>
      <c r="Y718" s="45">
        <v>0</v>
      </c>
      <c r="Z718" s="45">
        <v>0</v>
      </c>
      <c r="AA718" s="45">
        <v>0</v>
      </c>
      <c r="AB718" s="17">
        <f t="shared" si="597"/>
        <v>5527385.3606399996</v>
      </c>
    </row>
    <row r="719" spans="1:28" s="10" customFormat="1" ht="93.75" customHeight="1" x14ac:dyDescent="0.25">
      <c r="A719" s="15">
        <f>IF(OR(C719=0,C719=""),"",COUNTA($C$464:C719))</f>
        <v>216</v>
      </c>
      <c r="B719" s="23" t="s">
        <v>714</v>
      </c>
      <c r="C719" s="34">
        <v>1969</v>
      </c>
      <c r="D719" s="14">
        <v>645.4</v>
      </c>
      <c r="E719" s="14">
        <v>359.6</v>
      </c>
      <c r="F719" s="14">
        <v>0</v>
      </c>
      <c r="G719" s="13" t="s">
        <v>1106</v>
      </c>
      <c r="H719" s="13"/>
      <c r="I719" s="13"/>
      <c r="J719" s="13"/>
      <c r="K719" s="14">
        <f t="shared" si="586"/>
        <v>360133.2</v>
      </c>
      <c r="L719" s="14"/>
      <c r="M719" s="14">
        <f t="shared" ref="M719:M720" si="602">430*D719</f>
        <v>277522</v>
      </c>
      <c r="N719" s="14">
        <f t="shared" si="589"/>
        <v>329799.39999999997</v>
      </c>
      <c r="O719" s="14">
        <f t="shared" si="601"/>
        <v>242025</v>
      </c>
      <c r="P719" s="14"/>
      <c r="Q719" s="14">
        <f t="shared" ref="Q719:Q720" si="603">3961*D719</f>
        <v>2556429.4</v>
      </c>
      <c r="R719" s="14"/>
      <c r="S719" s="14">
        <f t="shared" si="592"/>
        <v>1943299.4</v>
      </c>
      <c r="T719" s="14">
        <f t="shared" si="593"/>
        <v>74866.399999999994</v>
      </c>
      <c r="U719" s="14">
        <f t="shared" ref="U719:U720" si="604">34*D719</f>
        <v>21943.599999999999</v>
      </c>
      <c r="V719" s="14">
        <f t="shared" si="595"/>
        <v>123779.20072000001</v>
      </c>
      <c r="W719" s="14">
        <f t="shared" si="596"/>
        <v>5929797.6007200005</v>
      </c>
      <c r="X719" s="18" t="s">
        <v>804</v>
      </c>
      <c r="Y719" s="45">
        <v>0</v>
      </c>
      <c r="Z719" s="45">
        <v>0</v>
      </c>
      <c r="AA719" s="45">
        <v>0</v>
      </c>
      <c r="AB719" s="17">
        <f t="shared" si="597"/>
        <v>5929797.6007200005</v>
      </c>
    </row>
    <row r="720" spans="1:28" s="10" customFormat="1" ht="93.75" customHeight="1" x14ac:dyDescent="0.25">
      <c r="A720" s="15">
        <f>IF(OR(C720=0,C720=""),"",COUNTA($C$464:C720))</f>
        <v>217</v>
      </c>
      <c r="B720" s="23" t="s">
        <v>715</v>
      </c>
      <c r="C720" s="34">
        <v>1969</v>
      </c>
      <c r="D720" s="14">
        <v>975</v>
      </c>
      <c r="E720" s="14">
        <v>568.6</v>
      </c>
      <c r="F720" s="14">
        <v>0</v>
      </c>
      <c r="G720" s="13" t="s">
        <v>1106</v>
      </c>
      <c r="H720" s="13"/>
      <c r="I720" s="13"/>
      <c r="J720" s="13"/>
      <c r="K720" s="14">
        <f t="shared" si="586"/>
        <v>544050</v>
      </c>
      <c r="L720" s="14">
        <f>2469*D720</f>
        <v>2407275</v>
      </c>
      <c r="M720" s="14">
        <f t="shared" si="602"/>
        <v>419250</v>
      </c>
      <c r="N720" s="14">
        <f t="shared" si="589"/>
        <v>498225</v>
      </c>
      <c r="O720" s="14"/>
      <c r="P720" s="14"/>
      <c r="Q720" s="14">
        <f t="shared" si="603"/>
        <v>3861975</v>
      </c>
      <c r="R720" s="14">
        <f>187*D720</f>
        <v>182325</v>
      </c>
      <c r="S720" s="14">
        <f t="shared" si="592"/>
        <v>2935725</v>
      </c>
      <c r="T720" s="14">
        <f t="shared" si="593"/>
        <v>113100</v>
      </c>
      <c r="U720" s="14">
        <f t="shared" si="604"/>
        <v>33150</v>
      </c>
      <c r="V720" s="14">
        <f t="shared" si="595"/>
        <v>234585.19499999998</v>
      </c>
      <c r="W720" s="14">
        <f t="shared" si="596"/>
        <v>11229660.195</v>
      </c>
      <c r="X720" s="18" t="s">
        <v>804</v>
      </c>
      <c r="Y720" s="45">
        <v>0</v>
      </c>
      <c r="Z720" s="45">
        <v>0</v>
      </c>
      <c r="AA720" s="45">
        <v>0</v>
      </c>
      <c r="AB720" s="17">
        <f t="shared" si="597"/>
        <v>11229660.195</v>
      </c>
    </row>
    <row r="721" spans="1:28" s="11" customFormat="1" ht="93.75" customHeight="1" x14ac:dyDescent="0.25">
      <c r="A721" s="15">
        <f>IF(OR(C721=0,C721=""),"",COUNTA($C$464:C721))</f>
        <v>218</v>
      </c>
      <c r="B721" s="23" t="s">
        <v>716</v>
      </c>
      <c r="C721" s="34">
        <v>1969</v>
      </c>
      <c r="D721" s="14">
        <v>364.1</v>
      </c>
      <c r="E721" s="14">
        <v>301.5</v>
      </c>
      <c r="F721" s="14">
        <v>0</v>
      </c>
      <c r="G721" s="13" t="s">
        <v>1123</v>
      </c>
      <c r="H721" s="13"/>
      <c r="I721" s="13"/>
      <c r="J721" s="13"/>
      <c r="K721" s="14">
        <f>538*D721</f>
        <v>195885.80000000002</v>
      </c>
      <c r="L721" s="14"/>
      <c r="M721" s="14">
        <f>484*D721</f>
        <v>176224.40000000002</v>
      </c>
      <c r="N721" s="16">
        <f>855*D721</f>
        <v>311305.5</v>
      </c>
      <c r="O721" s="14">
        <f>383*D721</f>
        <v>139450.30000000002</v>
      </c>
      <c r="P721" s="14"/>
      <c r="Q721" s="14">
        <f>7791*D721</f>
        <v>2836703.1</v>
      </c>
      <c r="R721" s="14">
        <f>297*D721</f>
        <v>108137.70000000001</v>
      </c>
      <c r="S721" s="14">
        <f>7525*D721</f>
        <v>2739852.5</v>
      </c>
      <c r="T721" s="14">
        <f>259*D721</f>
        <v>94301.900000000009</v>
      </c>
      <c r="U721" s="14">
        <f>D721*1005</f>
        <v>365920.5</v>
      </c>
      <c r="V721" s="14">
        <f t="shared" si="595"/>
        <v>141279.82968000002</v>
      </c>
      <c r="W721" s="14">
        <f t="shared" si="596"/>
        <v>7109061.5296800015</v>
      </c>
      <c r="X721" s="18" t="s">
        <v>804</v>
      </c>
      <c r="Y721" s="45">
        <v>0</v>
      </c>
      <c r="Z721" s="45">
        <v>0</v>
      </c>
      <c r="AA721" s="45">
        <v>0</v>
      </c>
      <c r="AB721" s="17">
        <f t="shared" si="597"/>
        <v>7109061.5296800015</v>
      </c>
    </row>
    <row r="722" spans="1:28" s="11" customFormat="1" ht="93.75" customHeight="1" x14ac:dyDescent="0.25">
      <c r="A722" s="15">
        <f>IF(OR(C722=0,C722=""),"",COUNTA($C$464:C722))</f>
        <v>219</v>
      </c>
      <c r="B722" s="23" t="s">
        <v>717</v>
      </c>
      <c r="C722" s="43">
        <v>1969</v>
      </c>
      <c r="D722" s="37">
        <v>760.2</v>
      </c>
      <c r="E722" s="37">
        <v>700.8</v>
      </c>
      <c r="F722" s="14">
        <v>59.4</v>
      </c>
      <c r="G722" s="13" t="s">
        <v>1106</v>
      </c>
      <c r="H722" s="13"/>
      <c r="I722" s="13"/>
      <c r="J722" s="13"/>
      <c r="K722" s="14">
        <f t="shared" ref="K722:K727" si="605">558*D722</f>
        <v>424191.60000000003</v>
      </c>
      <c r="L722" s="14"/>
      <c r="M722" s="14">
        <f t="shared" ref="M722:M727" si="606">430*D722</f>
        <v>326886</v>
      </c>
      <c r="N722" s="14">
        <f t="shared" ref="N722:N727" si="607">511*D722</f>
        <v>388462.2</v>
      </c>
      <c r="O722" s="14">
        <f>375*D722</f>
        <v>285075</v>
      </c>
      <c r="P722" s="14"/>
      <c r="Q722" s="14">
        <f t="shared" ref="Q722:Q727" si="608">3961*D722</f>
        <v>3011152.2</v>
      </c>
      <c r="R722" s="14"/>
      <c r="S722" s="14">
        <f t="shared" ref="S722:S727" si="609">3011*D722</f>
        <v>2288962.2000000002</v>
      </c>
      <c r="T722" s="14">
        <f t="shared" ref="T722:T727" si="610">116*D722</f>
        <v>88183.200000000012</v>
      </c>
      <c r="U722" s="14">
        <f t="shared" ref="U722:U727" si="611">34*D722</f>
        <v>25846.800000000003</v>
      </c>
      <c r="V722" s="14">
        <f t="shared" si="595"/>
        <v>145796.32535999999</v>
      </c>
      <c r="W722" s="14">
        <f t="shared" si="596"/>
        <v>6984555.5253600003</v>
      </c>
      <c r="X722" s="18" t="s">
        <v>804</v>
      </c>
      <c r="Y722" s="45">
        <v>0</v>
      </c>
      <c r="Z722" s="45">
        <v>0</v>
      </c>
      <c r="AA722" s="45">
        <v>0</v>
      </c>
      <c r="AB722" s="17">
        <f t="shared" si="597"/>
        <v>6984555.5253600003</v>
      </c>
    </row>
    <row r="723" spans="1:28" s="11" customFormat="1" ht="93.6" customHeight="1" x14ac:dyDescent="0.25">
      <c r="A723" s="15">
        <f>IF(OR(C723=0,C723=""),"",COUNTA($C$464:C723))</f>
        <v>220</v>
      </c>
      <c r="B723" s="23" t="s">
        <v>718</v>
      </c>
      <c r="C723" s="43">
        <v>1969</v>
      </c>
      <c r="D723" s="37">
        <v>765.4</v>
      </c>
      <c r="E723" s="37">
        <v>708.1</v>
      </c>
      <c r="F723" s="14">
        <v>57.3</v>
      </c>
      <c r="G723" s="13" t="s">
        <v>1106</v>
      </c>
      <c r="H723" s="13"/>
      <c r="I723" s="13"/>
      <c r="J723" s="13"/>
      <c r="K723" s="14">
        <f t="shared" si="605"/>
        <v>427093.2</v>
      </c>
      <c r="L723" s="14"/>
      <c r="M723" s="14">
        <f t="shared" si="606"/>
        <v>329122</v>
      </c>
      <c r="N723" s="14">
        <f t="shared" si="607"/>
        <v>391119.39999999997</v>
      </c>
      <c r="O723" s="14"/>
      <c r="P723" s="14"/>
      <c r="Q723" s="14">
        <f t="shared" si="608"/>
        <v>3031749.4</v>
      </c>
      <c r="R723" s="14"/>
      <c r="S723" s="14">
        <f t="shared" si="609"/>
        <v>2304619.4</v>
      </c>
      <c r="T723" s="14">
        <f t="shared" si="610"/>
        <v>88786.4</v>
      </c>
      <c r="U723" s="14">
        <f t="shared" si="611"/>
        <v>26023.599999999999</v>
      </c>
      <c r="V723" s="14">
        <f t="shared" si="595"/>
        <v>140651.28172</v>
      </c>
      <c r="W723" s="14">
        <f t="shared" si="596"/>
        <v>6739164.6817200007</v>
      </c>
      <c r="X723" s="18" t="s">
        <v>804</v>
      </c>
      <c r="Y723" s="45">
        <v>0</v>
      </c>
      <c r="Z723" s="45">
        <v>0</v>
      </c>
      <c r="AA723" s="45">
        <v>0</v>
      </c>
      <c r="AB723" s="17">
        <f t="shared" si="597"/>
        <v>6739164.6817200007</v>
      </c>
    </row>
    <row r="724" spans="1:28" s="11" customFormat="1" ht="93.6" customHeight="1" x14ac:dyDescent="0.25">
      <c r="A724" s="15">
        <f>IF(OR(C724=0,C724=""),"",COUNTA($C$464:C724))</f>
        <v>221</v>
      </c>
      <c r="B724" s="23" t="s">
        <v>785</v>
      </c>
      <c r="C724" s="34">
        <v>1970</v>
      </c>
      <c r="D724" s="14">
        <v>468</v>
      </c>
      <c r="E724" s="14">
        <v>319.3</v>
      </c>
      <c r="F724" s="14">
        <v>0</v>
      </c>
      <c r="G724" s="13" t="s">
        <v>1106</v>
      </c>
      <c r="H724" s="13"/>
      <c r="I724" s="13"/>
      <c r="J724" s="13"/>
      <c r="K724" s="14">
        <f t="shared" si="605"/>
        <v>261144</v>
      </c>
      <c r="L724" s="14"/>
      <c r="M724" s="14">
        <f t="shared" si="606"/>
        <v>201240</v>
      </c>
      <c r="N724" s="14">
        <f t="shared" si="607"/>
        <v>239148</v>
      </c>
      <c r="O724" s="14">
        <f t="shared" ref="O724:O727" si="612">375*D724</f>
        <v>175500</v>
      </c>
      <c r="P724" s="14"/>
      <c r="Q724" s="14">
        <f t="shared" si="608"/>
        <v>1853748</v>
      </c>
      <c r="R724" s="14">
        <f>187*D724</f>
        <v>87516</v>
      </c>
      <c r="S724" s="14">
        <f t="shared" si="609"/>
        <v>1409148</v>
      </c>
      <c r="T724" s="14">
        <f t="shared" si="610"/>
        <v>54288</v>
      </c>
      <c r="U724" s="14">
        <f t="shared" si="611"/>
        <v>15912</v>
      </c>
      <c r="V724" s="14">
        <f t="shared" si="595"/>
        <v>91629.064799999993</v>
      </c>
      <c r="W724" s="14">
        <f t="shared" si="596"/>
        <v>4389273.0647999998</v>
      </c>
      <c r="X724" s="18" t="s">
        <v>804</v>
      </c>
      <c r="Y724" s="45">
        <v>0</v>
      </c>
      <c r="Z724" s="45">
        <v>0</v>
      </c>
      <c r="AA724" s="45">
        <v>0</v>
      </c>
      <c r="AB724" s="17">
        <f t="shared" si="597"/>
        <v>4389273.0647999998</v>
      </c>
    </row>
    <row r="725" spans="1:28" s="11" customFormat="1" ht="93.6" customHeight="1" x14ac:dyDescent="0.25">
      <c r="A725" s="15">
        <f>IF(OR(C725=0,C725=""),"",COUNTA($C$464:C725))</f>
        <v>222</v>
      </c>
      <c r="B725" s="23" t="s">
        <v>786</v>
      </c>
      <c r="C725" s="34">
        <v>1970</v>
      </c>
      <c r="D725" s="14">
        <v>375.4</v>
      </c>
      <c r="E725" s="14">
        <v>225.3</v>
      </c>
      <c r="F725" s="14">
        <v>0</v>
      </c>
      <c r="G725" s="13" t="s">
        <v>1106</v>
      </c>
      <c r="H725" s="13"/>
      <c r="I725" s="13"/>
      <c r="J725" s="13"/>
      <c r="K725" s="14">
        <f t="shared" si="605"/>
        <v>209473.19999999998</v>
      </c>
      <c r="L725" s="14"/>
      <c r="M725" s="14">
        <f t="shared" si="606"/>
        <v>161422</v>
      </c>
      <c r="N725" s="14">
        <f t="shared" si="607"/>
        <v>191829.4</v>
      </c>
      <c r="O725" s="14">
        <f t="shared" si="612"/>
        <v>140775</v>
      </c>
      <c r="P725" s="14"/>
      <c r="Q725" s="14">
        <f t="shared" si="608"/>
        <v>1486959.4</v>
      </c>
      <c r="R725" s="14"/>
      <c r="S725" s="14">
        <f t="shared" si="609"/>
        <v>1130329.3999999999</v>
      </c>
      <c r="T725" s="14">
        <f t="shared" si="610"/>
        <v>43546.399999999994</v>
      </c>
      <c r="U725" s="14">
        <f t="shared" si="611"/>
        <v>12763.599999999999</v>
      </c>
      <c r="V725" s="14">
        <f t="shared" si="595"/>
        <v>71996.764719999992</v>
      </c>
      <c r="W725" s="14">
        <f t="shared" si="596"/>
        <v>3449095.1647199998</v>
      </c>
      <c r="X725" s="18" t="s">
        <v>804</v>
      </c>
      <c r="Y725" s="45">
        <v>0</v>
      </c>
      <c r="Z725" s="45">
        <v>0</v>
      </c>
      <c r="AA725" s="45">
        <v>0</v>
      </c>
      <c r="AB725" s="17">
        <f t="shared" si="597"/>
        <v>3449095.1647199998</v>
      </c>
    </row>
    <row r="726" spans="1:28" s="11" customFormat="1" ht="93.6" customHeight="1" x14ac:dyDescent="0.25">
      <c r="A726" s="15">
        <f>IF(OR(C726=0,C726=""),"",COUNTA($C$464:C726))</f>
        <v>223</v>
      </c>
      <c r="B726" s="23" t="s">
        <v>787</v>
      </c>
      <c r="C726" s="34">
        <v>1970</v>
      </c>
      <c r="D726" s="14">
        <v>376.5</v>
      </c>
      <c r="E726" s="14">
        <v>262.8</v>
      </c>
      <c r="F726" s="14">
        <v>0</v>
      </c>
      <c r="G726" s="13" t="s">
        <v>1106</v>
      </c>
      <c r="H726" s="13"/>
      <c r="I726" s="13"/>
      <c r="J726" s="13"/>
      <c r="K726" s="14">
        <f t="shared" si="605"/>
        <v>210087</v>
      </c>
      <c r="L726" s="14"/>
      <c r="M726" s="14">
        <f t="shared" si="606"/>
        <v>161895</v>
      </c>
      <c r="N726" s="14">
        <f t="shared" si="607"/>
        <v>192391.5</v>
      </c>
      <c r="O726" s="14">
        <f t="shared" si="612"/>
        <v>141187.5</v>
      </c>
      <c r="P726" s="14"/>
      <c r="Q726" s="14">
        <f t="shared" si="608"/>
        <v>1491316.5</v>
      </c>
      <c r="R726" s="14"/>
      <c r="S726" s="14">
        <f t="shared" si="609"/>
        <v>1133641.5</v>
      </c>
      <c r="T726" s="14">
        <f t="shared" si="610"/>
        <v>43674</v>
      </c>
      <c r="U726" s="14">
        <f t="shared" si="611"/>
        <v>12801</v>
      </c>
      <c r="V726" s="14">
        <f t="shared" si="595"/>
        <v>72207.730199999991</v>
      </c>
      <c r="W726" s="14">
        <f t="shared" si="596"/>
        <v>3459201.7302000001</v>
      </c>
      <c r="X726" s="18" t="s">
        <v>804</v>
      </c>
      <c r="Y726" s="45">
        <v>0</v>
      </c>
      <c r="Z726" s="45">
        <v>0</v>
      </c>
      <c r="AA726" s="45">
        <v>0</v>
      </c>
      <c r="AB726" s="17">
        <f t="shared" si="597"/>
        <v>3459201.7302000001</v>
      </c>
    </row>
    <row r="727" spans="1:28" s="11" customFormat="1" ht="93.6" customHeight="1" x14ac:dyDescent="0.25">
      <c r="A727" s="15">
        <f>IF(OR(C727=0,C727=""),"",COUNTA($C$464:C727))</f>
        <v>224</v>
      </c>
      <c r="B727" s="23" t="s">
        <v>788</v>
      </c>
      <c r="C727" s="34">
        <v>1970</v>
      </c>
      <c r="D727" s="14">
        <v>371.5</v>
      </c>
      <c r="E727" s="14">
        <v>256.89999999999998</v>
      </c>
      <c r="F727" s="14">
        <v>0</v>
      </c>
      <c r="G727" s="13" t="s">
        <v>1106</v>
      </c>
      <c r="H727" s="13"/>
      <c r="I727" s="13"/>
      <c r="J727" s="13"/>
      <c r="K727" s="14">
        <f t="shared" si="605"/>
        <v>207297</v>
      </c>
      <c r="L727" s="14"/>
      <c r="M727" s="14">
        <f t="shared" si="606"/>
        <v>159745</v>
      </c>
      <c r="N727" s="14">
        <f t="shared" si="607"/>
        <v>189836.5</v>
      </c>
      <c r="O727" s="14">
        <f t="shared" si="612"/>
        <v>139312.5</v>
      </c>
      <c r="P727" s="14"/>
      <c r="Q727" s="14">
        <f t="shared" si="608"/>
        <v>1471511.5</v>
      </c>
      <c r="R727" s="14"/>
      <c r="S727" s="14">
        <f t="shared" si="609"/>
        <v>1118586.5</v>
      </c>
      <c r="T727" s="14">
        <f t="shared" si="610"/>
        <v>43094</v>
      </c>
      <c r="U727" s="14">
        <f t="shared" si="611"/>
        <v>12631</v>
      </c>
      <c r="V727" s="14">
        <f t="shared" si="595"/>
        <v>71248.796199999997</v>
      </c>
      <c r="W727" s="14">
        <f t="shared" si="596"/>
        <v>3413262.7962000002</v>
      </c>
      <c r="X727" s="18" t="s">
        <v>804</v>
      </c>
      <c r="Y727" s="45">
        <v>0</v>
      </c>
      <c r="Z727" s="45">
        <v>0</v>
      </c>
      <c r="AA727" s="45">
        <v>0</v>
      </c>
      <c r="AB727" s="17">
        <f t="shared" si="597"/>
        <v>3413262.7962000002</v>
      </c>
    </row>
    <row r="728" spans="1:28" s="11" customFormat="1" ht="93.6" customHeight="1" x14ac:dyDescent="0.25">
      <c r="A728" s="15">
        <f>IF(OR(C728=0,C728=""),"",COUNTA($C$464:C728))</f>
        <v>225</v>
      </c>
      <c r="B728" s="23" t="s">
        <v>186</v>
      </c>
      <c r="C728" s="34">
        <v>1970</v>
      </c>
      <c r="D728" s="14">
        <v>1236.5999999999999</v>
      </c>
      <c r="E728" s="14">
        <v>673.3</v>
      </c>
      <c r="F728" s="14">
        <v>0</v>
      </c>
      <c r="G728" s="13" t="s">
        <v>1109</v>
      </c>
      <c r="H728" s="13"/>
      <c r="I728" s="13"/>
      <c r="J728" s="13"/>
      <c r="K728" s="14">
        <f>406*D728</f>
        <v>502059.6</v>
      </c>
      <c r="L728" s="14">
        <f>1207*D728</f>
        <v>1492576.2</v>
      </c>
      <c r="M728" s="14"/>
      <c r="N728" s="14">
        <f>855*D728</f>
        <v>1057293</v>
      </c>
      <c r="O728" s="14">
        <f>383*D728</f>
        <v>473617.8</v>
      </c>
      <c r="P728" s="14"/>
      <c r="Q728" s="14">
        <f>2308*D728</f>
        <v>2854072.8</v>
      </c>
      <c r="R728" s="14">
        <f>297*D728</f>
        <v>367270.19999999995</v>
      </c>
      <c r="S728" s="14">
        <f>2763*D728</f>
        <v>3416725.8</v>
      </c>
      <c r="T728" s="14">
        <f>102*D728</f>
        <v>126133.2</v>
      </c>
      <c r="U728" s="14"/>
      <c r="V728" s="14">
        <f t="shared" si="595"/>
        <v>220200.62003999995</v>
      </c>
      <c r="W728" s="14">
        <f t="shared" si="596"/>
        <v>10509949.220039997</v>
      </c>
      <c r="X728" s="18" t="s">
        <v>804</v>
      </c>
      <c r="Y728" s="45">
        <v>0</v>
      </c>
      <c r="Z728" s="45">
        <v>0</v>
      </c>
      <c r="AA728" s="45">
        <v>0</v>
      </c>
      <c r="AB728" s="17">
        <f t="shared" si="597"/>
        <v>10509949.220039997</v>
      </c>
    </row>
    <row r="729" spans="1:28" s="11" customFormat="1" ht="93.6" customHeight="1" x14ac:dyDescent="0.25">
      <c r="A729" s="15">
        <f>IF(OR(C729=0,C729=""),"",COUNTA($C$464:C729))</f>
        <v>226</v>
      </c>
      <c r="B729" s="23" t="s">
        <v>789</v>
      </c>
      <c r="C729" s="34">
        <v>1970</v>
      </c>
      <c r="D729" s="14">
        <v>722</v>
      </c>
      <c r="E729" s="14">
        <v>464.7</v>
      </c>
      <c r="F729" s="14">
        <v>0</v>
      </c>
      <c r="G729" s="13" t="s">
        <v>1106</v>
      </c>
      <c r="H729" s="13"/>
      <c r="I729" s="13"/>
      <c r="J729" s="13"/>
      <c r="K729" s="14">
        <f t="shared" ref="K729:K731" si="613">558*D729</f>
        <v>402876</v>
      </c>
      <c r="L729" s="14">
        <f t="shared" ref="L729:L730" si="614">2469*D729</f>
        <v>1782618</v>
      </c>
      <c r="M729" s="14">
        <f t="shared" ref="M729:M731" si="615">430*D729</f>
        <v>310460</v>
      </c>
      <c r="N729" s="14">
        <f t="shared" ref="N729:N731" si="616">511*D729</f>
        <v>368942</v>
      </c>
      <c r="O729" s="14">
        <f t="shared" ref="O729:O731" si="617">375*D729</f>
        <v>270750</v>
      </c>
      <c r="P729" s="14"/>
      <c r="Q729" s="14">
        <f t="shared" ref="Q729:Q731" si="618">3961*D729</f>
        <v>2859842</v>
      </c>
      <c r="R729" s="14">
        <f>187*D729</f>
        <v>135014</v>
      </c>
      <c r="S729" s="14">
        <f t="shared" ref="S729:S731" si="619">3011*D729</f>
        <v>2173942</v>
      </c>
      <c r="T729" s="14">
        <f t="shared" ref="T729:T731" si="620">116*D729</f>
        <v>83752</v>
      </c>
      <c r="U729" s="14">
        <f t="shared" ref="U729:U731" si="621">34*D729</f>
        <v>24548</v>
      </c>
      <c r="V729" s="14">
        <f t="shared" si="595"/>
        <v>179507.39439999999</v>
      </c>
      <c r="W729" s="14">
        <f t="shared" si="596"/>
        <v>8592251.3944000006</v>
      </c>
      <c r="X729" s="18" t="s">
        <v>804</v>
      </c>
      <c r="Y729" s="45">
        <v>0</v>
      </c>
      <c r="Z729" s="45">
        <v>0</v>
      </c>
      <c r="AA729" s="45">
        <v>0</v>
      </c>
      <c r="AB729" s="17">
        <f t="shared" si="597"/>
        <v>8592251.3944000006</v>
      </c>
    </row>
    <row r="730" spans="1:28" s="11" customFormat="1" ht="93.6" customHeight="1" x14ac:dyDescent="0.25">
      <c r="A730" s="15">
        <f>IF(OR(C730=0,C730=""),"",COUNTA($C$464:C730))</f>
        <v>227</v>
      </c>
      <c r="B730" s="23" t="s">
        <v>790</v>
      </c>
      <c r="C730" s="34">
        <v>1970</v>
      </c>
      <c r="D730" s="14">
        <v>745.6</v>
      </c>
      <c r="E730" s="14">
        <v>509</v>
      </c>
      <c r="F730" s="14">
        <v>236.6</v>
      </c>
      <c r="G730" s="13" t="s">
        <v>1106</v>
      </c>
      <c r="H730" s="13"/>
      <c r="I730" s="13"/>
      <c r="J730" s="13"/>
      <c r="K730" s="14">
        <f t="shared" si="613"/>
        <v>416044.79999999999</v>
      </c>
      <c r="L730" s="14">
        <f t="shared" si="614"/>
        <v>1840886.4000000001</v>
      </c>
      <c r="M730" s="14">
        <f t="shared" si="615"/>
        <v>320608</v>
      </c>
      <c r="N730" s="14">
        <f t="shared" si="616"/>
        <v>381001.60000000003</v>
      </c>
      <c r="O730" s="14">
        <f t="shared" si="617"/>
        <v>279600</v>
      </c>
      <c r="P730" s="14"/>
      <c r="Q730" s="14">
        <f t="shared" si="618"/>
        <v>2953321.6</v>
      </c>
      <c r="R730" s="14"/>
      <c r="S730" s="14">
        <f t="shared" si="619"/>
        <v>2245001.6</v>
      </c>
      <c r="T730" s="14">
        <f t="shared" si="620"/>
        <v>86489.600000000006</v>
      </c>
      <c r="U730" s="14">
        <f t="shared" si="621"/>
        <v>25350.400000000001</v>
      </c>
      <c r="V730" s="14">
        <f t="shared" si="595"/>
        <v>182391.20703999998</v>
      </c>
      <c r="W730" s="14">
        <f t="shared" si="596"/>
        <v>8730695.2070400007</v>
      </c>
      <c r="X730" s="18" t="s">
        <v>804</v>
      </c>
      <c r="Y730" s="45">
        <v>0</v>
      </c>
      <c r="Z730" s="45">
        <v>0</v>
      </c>
      <c r="AA730" s="45">
        <v>0</v>
      </c>
      <c r="AB730" s="17">
        <f t="shared" si="597"/>
        <v>8730695.2070400007</v>
      </c>
    </row>
    <row r="731" spans="1:28" s="11" customFormat="1" ht="93.6" customHeight="1" x14ac:dyDescent="0.25">
      <c r="A731" s="15">
        <f>IF(OR(C731=0,C731=""),"",COUNTA($C$464:C731))</f>
        <v>228</v>
      </c>
      <c r="B731" s="23" t="s">
        <v>791</v>
      </c>
      <c r="C731" s="34">
        <v>1970</v>
      </c>
      <c r="D731" s="14">
        <v>343.9</v>
      </c>
      <c r="E731" s="14">
        <v>211.6</v>
      </c>
      <c r="F731" s="14">
        <v>0</v>
      </c>
      <c r="G731" s="13" t="s">
        <v>1106</v>
      </c>
      <c r="H731" s="13"/>
      <c r="I731" s="13"/>
      <c r="J731" s="13"/>
      <c r="K731" s="14">
        <f t="shared" si="613"/>
        <v>191896.19999999998</v>
      </c>
      <c r="L731" s="14"/>
      <c r="M731" s="14">
        <f t="shared" si="615"/>
        <v>147877</v>
      </c>
      <c r="N731" s="14">
        <f t="shared" si="616"/>
        <v>175732.9</v>
      </c>
      <c r="O731" s="14">
        <f t="shared" si="617"/>
        <v>128962.49999999999</v>
      </c>
      <c r="P731" s="14"/>
      <c r="Q731" s="14">
        <f t="shared" si="618"/>
        <v>1362187.9</v>
      </c>
      <c r="R731" s="14"/>
      <c r="S731" s="14">
        <f t="shared" si="619"/>
        <v>1035482.8999999999</v>
      </c>
      <c r="T731" s="14">
        <f t="shared" si="620"/>
        <v>39892.399999999994</v>
      </c>
      <c r="U731" s="14">
        <f t="shared" si="621"/>
        <v>11692.599999999999</v>
      </c>
      <c r="V731" s="14">
        <f t="shared" si="595"/>
        <v>65955.480519999997</v>
      </c>
      <c r="W731" s="14">
        <f t="shared" si="596"/>
        <v>3159679.8805200001</v>
      </c>
      <c r="X731" s="18" t="s">
        <v>804</v>
      </c>
      <c r="Y731" s="45">
        <v>0</v>
      </c>
      <c r="Z731" s="45">
        <v>0</v>
      </c>
      <c r="AA731" s="45">
        <v>0</v>
      </c>
      <c r="AB731" s="17">
        <f t="shared" si="597"/>
        <v>3159679.8805200001</v>
      </c>
    </row>
    <row r="732" spans="1:28" s="11" customFormat="1" ht="93.6" customHeight="1" x14ac:dyDescent="0.25">
      <c r="A732" s="15" t="str">
        <f>IF(OR(C732=0,C732=""),"",COUNTA($C$464:C732))</f>
        <v/>
      </c>
      <c r="B732" s="23"/>
      <c r="C732" s="34"/>
      <c r="D732" s="22">
        <f>SUM(D711:D731)</f>
        <v>14275.1</v>
      </c>
      <c r="E732" s="22">
        <f t="shared" ref="E732:F732" si="622">SUM(E711:E731)</f>
        <v>8801.9000000000015</v>
      </c>
      <c r="F732" s="22">
        <f t="shared" si="622"/>
        <v>568.16</v>
      </c>
      <c r="G732" s="13"/>
      <c r="H732" s="13"/>
      <c r="I732" s="13"/>
      <c r="J732" s="13"/>
      <c r="K732" s="14"/>
      <c r="L732" s="14"/>
      <c r="M732" s="14"/>
      <c r="N732" s="16"/>
      <c r="O732" s="14"/>
      <c r="P732" s="14"/>
      <c r="Q732" s="14"/>
      <c r="R732" s="14"/>
      <c r="S732" s="14"/>
      <c r="T732" s="14"/>
      <c r="U732" s="14"/>
      <c r="V732" s="14"/>
      <c r="W732" s="22">
        <f>SUM(W711:W731)</f>
        <v>149972263.11669999</v>
      </c>
      <c r="X732" s="22"/>
      <c r="Y732" s="22"/>
      <c r="Z732" s="22"/>
      <c r="AA732" s="22">
        <f t="shared" ref="AA732:AB732" si="623">SUM(AA711:AA731)</f>
        <v>0</v>
      </c>
      <c r="AB732" s="22">
        <f t="shared" si="623"/>
        <v>149972263.11669999</v>
      </c>
    </row>
    <row r="733" spans="1:28" s="11" customFormat="1" ht="93.6" customHeight="1" x14ac:dyDescent="0.25">
      <c r="A733" s="15" t="str">
        <f>IF(OR(C733=0,C733=""),"",COUNTA($C$464:C733))</f>
        <v/>
      </c>
      <c r="B733" s="25" t="s">
        <v>1081</v>
      </c>
      <c r="C733" s="34"/>
      <c r="D733" s="14"/>
      <c r="E733" s="14"/>
      <c r="F733" s="14"/>
      <c r="G733" s="13"/>
      <c r="H733" s="13"/>
      <c r="I733" s="13"/>
      <c r="J733" s="13"/>
      <c r="K733" s="14"/>
      <c r="L733" s="14"/>
      <c r="M733" s="14"/>
      <c r="N733" s="16"/>
      <c r="O733" s="14"/>
      <c r="P733" s="14"/>
      <c r="Q733" s="14"/>
      <c r="R733" s="14"/>
      <c r="S733" s="14"/>
      <c r="T733" s="14"/>
      <c r="U733" s="14"/>
      <c r="V733" s="14"/>
      <c r="W733" s="17"/>
      <c r="X733" s="17"/>
      <c r="Y733" s="17"/>
      <c r="Z733" s="17"/>
      <c r="AA733" s="17"/>
      <c r="AB733" s="17"/>
    </row>
    <row r="734" spans="1:28" s="11" customFormat="1" ht="93.6" customHeight="1" x14ac:dyDescent="0.25">
      <c r="A734" s="15">
        <f>IF(OR(C734=0,C734=""),"",COUNTA($C$464:C734))</f>
        <v>229</v>
      </c>
      <c r="B734" s="23" t="s">
        <v>126</v>
      </c>
      <c r="C734" s="34">
        <v>1967</v>
      </c>
      <c r="D734" s="14">
        <v>646.4</v>
      </c>
      <c r="E734" s="14">
        <v>387.4</v>
      </c>
      <c r="F734" s="14">
        <v>47.2</v>
      </c>
      <c r="G734" s="13" t="s">
        <v>1106</v>
      </c>
      <c r="H734" s="13"/>
      <c r="I734" s="13"/>
      <c r="J734" s="13"/>
      <c r="K734" s="14">
        <f t="shared" ref="K734:K738" si="624">558*D734</f>
        <v>360691.20000000001</v>
      </c>
      <c r="L734" s="14"/>
      <c r="M734" s="14">
        <f t="shared" ref="M734:M736" si="625">430*D734</f>
        <v>277952</v>
      </c>
      <c r="N734" s="14">
        <f t="shared" ref="N734:N736" si="626">511*D734</f>
        <v>330310.39999999997</v>
      </c>
      <c r="O734" s="14">
        <f t="shared" ref="O734:O735" si="627">375*D734</f>
        <v>242400</v>
      </c>
      <c r="P734" s="14"/>
      <c r="Q734" s="14"/>
      <c r="R734" s="14"/>
      <c r="S734" s="14">
        <f t="shared" ref="S734:S738" si="628">3011*D734</f>
        <v>1946310.4</v>
      </c>
      <c r="T734" s="14">
        <f t="shared" ref="T734:T738" si="629">116*D734</f>
        <v>74982.399999999994</v>
      </c>
      <c r="U734" s="14">
        <f t="shared" ref="U734:U736" si="630">34*D734</f>
        <v>21977.599999999999</v>
      </c>
      <c r="V734" s="14">
        <f t="shared" ref="V734:V738" si="631">(K734+L734+M734+N734+O734+P734+Q734+R734+S734+T734)*0.0214</f>
        <v>69178.632959999988</v>
      </c>
      <c r="W734" s="14">
        <f t="shared" ref="W734:W738" si="632">K734+L734+M734+N734+O734+P734+Q734+R734+S734+T734+U734+V734</f>
        <v>3323802.6329600001</v>
      </c>
      <c r="X734" s="18" t="s">
        <v>804</v>
      </c>
      <c r="Y734" s="45">
        <v>0</v>
      </c>
      <c r="Z734" s="45">
        <v>0</v>
      </c>
      <c r="AA734" s="45">
        <v>0</v>
      </c>
      <c r="AB734" s="17">
        <f t="shared" ref="AB734:AB738" si="633">W734-(Y734+Z734+AA734)</f>
        <v>3323802.6329600001</v>
      </c>
    </row>
    <row r="735" spans="1:28" s="11" customFormat="1" ht="93.6" customHeight="1" x14ac:dyDescent="0.25">
      <c r="A735" s="15">
        <f>IF(OR(C735=0,C735=""),"",COUNTA($C$464:C735))</f>
        <v>230</v>
      </c>
      <c r="B735" s="23" t="s">
        <v>624</v>
      </c>
      <c r="C735" s="34">
        <v>1967</v>
      </c>
      <c r="D735" s="14">
        <v>832.1</v>
      </c>
      <c r="E735" s="14">
        <v>458.8</v>
      </c>
      <c r="F735" s="14">
        <v>61.6</v>
      </c>
      <c r="G735" s="13" t="s">
        <v>1106</v>
      </c>
      <c r="H735" s="13"/>
      <c r="I735" s="13"/>
      <c r="J735" s="13"/>
      <c r="K735" s="14">
        <f t="shared" si="624"/>
        <v>464311.8</v>
      </c>
      <c r="L735" s="14"/>
      <c r="M735" s="14">
        <f t="shared" si="625"/>
        <v>357803</v>
      </c>
      <c r="N735" s="14">
        <f t="shared" si="626"/>
        <v>425203.10000000003</v>
      </c>
      <c r="O735" s="14">
        <f t="shared" si="627"/>
        <v>312037.5</v>
      </c>
      <c r="P735" s="14"/>
      <c r="Q735" s="14">
        <f t="shared" ref="Q735:Q738" si="634">3961*D735</f>
        <v>3295948.1</v>
      </c>
      <c r="R735" s="14"/>
      <c r="S735" s="14">
        <f t="shared" si="628"/>
        <v>2505453.1</v>
      </c>
      <c r="T735" s="14">
        <f t="shared" si="629"/>
        <v>96523.6</v>
      </c>
      <c r="U735" s="14">
        <f t="shared" si="630"/>
        <v>28291.4</v>
      </c>
      <c r="V735" s="14">
        <f t="shared" si="631"/>
        <v>159585.79627999998</v>
      </c>
      <c r="W735" s="14">
        <f t="shared" si="632"/>
        <v>7645157.39628</v>
      </c>
      <c r="X735" s="18" t="s">
        <v>804</v>
      </c>
      <c r="Y735" s="45">
        <v>0</v>
      </c>
      <c r="Z735" s="45">
        <v>0</v>
      </c>
      <c r="AA735" s="45">
        <v>0</v>
      </c>
      <c r="AB735" s="17">
        <f t="shared" si="633"/>
        <v>7645157.39628</v>
      </c>
    </row>
    <row r="736" spans="1:28" s="11" customFormat="1" ht="93.6" customHeight="1" x14ac:dyDescent="0.25">
      <c r="A736" s="15">
        <f>IF(OR(C736=0,C736=""),"",COUNTA($C$464:C736))</f>
        <v>231</v>
      </c>
      <c r="B736" s="23" t="s">
        <v>660</v>
      </c>
      <c r="C736" s="40">
        <v>1968</v>
      </c>
      <c r="D736" s="36">
        <v>378.6</v>
      </c>
      <c r="E736" s="36">
        <v>354.4</v>
      </c>
      <c r="F736" s="36">
        <v>24.2</v>
      </c>
      <c r="G736" s="13" t="s">
        <v>1106</v>
      </c>
      <c r="H736" s="13"/>
      <c r="I736" s="13"/>
      <c r="J736" s="13"/>
      <c r="K736" s="14">
        <f t="shared" si="624"/>
        <v>211258.80000000002</v>
      </c>
      <c r="L736" s="14"/>
      <c r="M736" s="14">
        <f t="shared" si="625"/>
        <v>162798</v>
      </c>
      <c r="N736" s="14">
        <f t="shared" si="626"/>
        <v>193464.6</v>
      </c>
      <c r="O736" s="14"/>
      <c r="P736" s="14"/>
      <c r="Q736" s="14">
        <f t="shared" si="634"/>
        <v>1499634.6</v>
      </c>
      <c r="R736" s="14"/>
      <c r="S736" s="14">
        <f t="shared" si="628"/>
        <v>1139964.6000000001</v>
      </c>
      <c r="T736" s="14">
        <f t="shared" si="629"/>
        <v>43917.600000000006</v>
      </c>
      <c r="U736" s="14">
        <f t="shared" si="630"/>
        <v>12872.400000000001</v>
      </c>
      <c r="V736" s="14">
        <f t="shared" si="631"/>
        <v>69572.217480000007</v>
      </c>
      <c r="W736" s="14">
        <f t="shared" si="632"/>
        <v>3333482.8174800002</v>
      </c>
      <c r="X736" s="18" t="s">
        <v>804</v>
      </c>
      <c r="Y736" s="45">
        <v>0</v>
      </c>
      <c r="Z736" s="45">
        <v>0</v>
      </c>
      <c r="AA736" s="45">
        <v>0</v>
      </c>
      <c r="AB736" s="17">
        <f t="shared" si="633"/>
        <v>3333482.8174800002</v>
      </c>
    </row>
    <row r="737" spans="1:28" s="11" customFormat="1" ht="93.6" customHeight="1" x14ac:dyDescent="0.25">
      <c r="A737" s="15">
        <f>IF(OR(C737=0,C737=""),"",COUNTA($C$464:C737))</f>
        <v>232</v>
      </c>
      <c r="B737" s="23" t="s">
        <v>719</v>
      </c>
      <c r="C737" s="43">
        <v>1969</v>
      </c>
      <c r="D737" s="37">
        <v>800.2</v>
      </c>
      <c r="E737" s="37">
        <v>502.4</v>
      </c>
      <c r="F737" s="14">
        <v>297.7</v>
      </c>
      <c r="G737" s="13" t="s">
        <v>1106</v>
      </c>
      <c r="H737" s="13"/>
      <c r="I737" s="13"/>
      <c r="J737" s="13"/>
      <c r="K737" s="14">
        <f t="shared" si="624"/>
        <v>446511.60000000003</v>
      </c>
      <c r="L737" s="14"/>
      <c r="M737" s="14"/>
      <c r="N737" s="16"/>
      <c r="O737" s="14">
        <f>375*D737</f>
        <v>300075</v>
      </c>
      <c r="P737" s="14"/>
      <c r="Q737" s="14">
        <f t="shared" si="634"/>
        <v>3169592.2</v>
      </c>
      <c r="R737" s="14"/>
      <c r="S737" s="14">
        <f t="shared" si="628"/>
        <v>2409402.2000000002</v>
      </c>
      <c r="T737" s="14">
        <f t="shared" si="629"/>
        <v>92823.200000000012</v>
      </c>
      <c r="U737" s="14"/>
      <c r="V737" s="14">
        <f t="shared" si="631"/>
        <v>137353.84987999999</v>
      </c>
      <c r="W737" s="14">
        <f t="shared" si="632"/>
        <v>6555758.0498799998</v>
      </c>
      <c r="X737" s="18" t="s">
        <v>804</v>
      </c>
      <c r="Y737" s="45">
        <v>0</v>
      </c>
      <c r="Z737" s="45">
        <v>0</v>
      </c>
      <c r="AA737" s="45">
        <v>0</v>
      </c>
      <c r="AB737" s="17">
        <f t="shared" si="633"/>
        <v>6555758.0498799998</v>
      </c>
    </row>
    <row r="738" spans="1:28" s="11" customFormat="1" ht="93.6" customHeight="1" x14ac:dyDescent="0.25">
      <c r="A738" s="15">
        <f>IF(OR(C738=0,C738=""),"",COUNTA($C$464:C738))</f>
        <v>233</v>
      </c>
      <c r="B738" s="23" t="s">
        <v>720</v>
      </c>
      <c r="C738" s="43">
        <v>1969</v>
      </c>
      <c r="D738" s="37">
        <v>688</v>
      </c>
      <c r="E738" s="37">
        <v>288.60000000000002</v>
      </c>
      <c r="F738" s="14">
        <v>123.1</v>
      </c>
      <c r="G738" s="13" t="s">
        <v>1106</v>
      </c>
      <c r="H738" s="13"/>
      <c r="I738" s="13"/>
      <c r="J738" s="13"/>
      <c r="K738" s="14">
        <f t="shared" si="624"/>
        <v>383904</v>
      </c>
      <c r="L738" s="14"/>
      <c r="M738" s="14">
        <f>430*D738</f>
        <v>295840</v>
      </c>
      <c r="N738" s="14">
        <f>511*D738</f>
        <v>351568</v>
      </c>
      <c r="O738" s="14"/>
      <c r="P738" s="14"/>
      <c r="Q738" s="14">
        <f t="shared" si="634"/>
        <v>2725168</v>
      </c>
      <c r="R738" s="14"/>
      <c r="S738" s="14">
        <f t="shared" si="628"/>
        <v>2071568</v>
      </c>
      <c r="T738" s="14">
        <f t="shared" si="629"/>
        <v>79808</v>
      </c>
      <c r="U738" s="14">
        <f>34*D738</f>
        <v>23392</v>
      </c>
      <c r="V738" s="14">
        <f t="shared" si="631"/>
        <v>126428.11839999999</v>
      </c>
      <c r="W738" s="14">
        <f t="shared" si="632"/>
        <v>6057676.1184</v>
      </c>
      <c r="X738" s="18" t="s">
        <v>804</v>
      </c>
      <c r="Y738" s="45">
        <v>0</v>
      </c>
      <c r="Z738" s="45">
        <v>0</v>
      </c>
      <c r="AA738" s="45">
        <v>0</v>
      </c>
      <c r="AB738" s="17">
        <f t="shared" si="633"/>
        <v>6057676.1184</v>
      </c>
    </row>
    <row r="739" spans="1:28" s="11" customFormat="1" ht="93.6" customHeight="1" x14ac:dyDescent="0.25">
      <c r="A739" s="15" t="str">
        <f>IF(OR(C739=0,C739=""),"",COUNTA($C$464:C739))</f>
        <v/>
      </c>
      <c r="B739" s="23"/>
      <c r="C739" s="43"/>
      <c r="D739" s="69">
        <f>SUM(D734:D738)</f>
        <v>3345.3</v>
      </c>
      <c r="E739" s="69">
        <f t="shared" ref="E739:F739" si="635">SUM(E734:E738)</f>
        <v>1991.6</v>
      </c>
      <c r="F739" s="69">
        <f t="shared" si="635"/>
        <v>553.79999999999995</v>
      </c>
      <c r="G739" s="13"/>
      <c r="H739" s="13"/>
      <c r="I739" s="13"/>
      <c r="J739" s="13"/>
      <c r="K739" s="14"/>
      <c r="L739" s="14"/>
      <c r="M739" s="14"/>
      <c r="N739" s="16"/>
      <c r="O739" s="14"/>
      <c r="P739" s="14"/>
      <c r="Q739" s="14"/>
      <c r="R739" s="14"/>
      <c r="S739" s="14"/>
      <c r="T739" s="14"/>
      <c r="U739" s="14"/>
      <c r="V739" s="13"/>
      <c r="W739" s="69">
        <f>SUM(W734:W738)</f>
        <v>26915877.015000001</v>
      </c>
      <c r="X739" s="69"/>
      <c r="Y739" s="69"/>
      <c r="Z739" s="69"/>
      <c r="AA739" s="69">
        <f t="shared" ref="AA739:AB739" si="636">SUM(AA734:AA738)</f>
        <v>0</v>
      </c>
      <c r="AB739" s="69">
        <f t="shared" si="636"/>
        <v>26915877.015000001</v>
      </c>
    </row>
    <row r="740" spans="1:28" s="11" customFormat="1" ht="93.6" customHeight="1" x14ac:dyDescent="0.25">
      <c r="A740" s="15" t="str">
        <f>IF(OR(C740=0,C740=""),"",COUNTA($C$464:C740))</f>
        <v/>
      </c>
      <c r="B740" s="25" t="s">
        <v>1082</v>
      </c>
      <c r="C740" s="43"/>
      <c r="D740" s="37"/>
      <c r="E740" s="37"/>
      <c r="F740" s="14"/>
      <c r="G740" s="13"/>
      <c r="H740" s="13"/>
      <c r="I740" s="13"/>
      <c r="J740" s="13"/>
      <c r="K740" s="14"/>
      <c r="L740" s="14"/>
      <c r="M740" s="14"/>
      <c r="N740" s="16"/>
      <c r="O740" s="14"/>
      <c r="P740" s="14"/>
      <c r="Q740" s="14"/>
      <c r="R740" s="14"/>
      <c r="S740" s="14"/>
      <c r="T740" s="14"/>
      <c r="U740" s="14"/>
      <c r="V740" s="13"/>
      <c r="W740" s="17"/>
      <c r="X740" s="17"/>
      <c r="Y740" s="17"/>
      <c r="Z740" s="17"/>
      <c r="AA740" s="17"/>
      <c r="AB740" s="17"/>
    </row>
    <row r="741" spans="1:28" s="11" customFormat="1" ht="93.6" customHeight="1" x14ac:dyDescent="0.25">
      <c r="A741" s="15">
        <f>IF(OR(C741=0,C741=""),"",COUNTA($C$464:C741))</f>
        <v>234</v>
      </c>
      <c r="B741" s="23" t="s">
        <v>625</v>
      </c>
      <c r="C741" s="34">
        <v>1967</v>
      </c>
      <c r="D741" s="14">
        <v>395.5</v>
      </c>
      <c r="E741" s="14">
        <v>333.1</v>
      </c>
      <c r="F741" s="14">
        <v>56.1</v>
      </c>
      <c r="G741" s="13" t="s">
        <v>1106</v>
      </c>
      <c r="H741" s="13"/>
      <c r="I741" s="13"/>
      <c r="J741" s="13"/>
      <c r="K741" s="14">
        <f t="shared" ref="K741:K742" si="637">558*D741</f>
        <v>220689</v>
      </c>
      <c r="L741" s="14">
        <f t="shared" ref="L741:L742" si="638">2469*D741</f>
        <v>976489.5</v>
      </c>
      <c r="M741" s="14"/>
      <c r="N741" s="14">
        <f t="shared" ref="N741:N742" si="639">511*D741</f>
        <v>202100.5</v>
      </c>
      <c r="O741" s="14">
        <f t="shared" ref="O741:O742" si="640">375*D741</f>
        <v>148312.5</v>
      </c>
      <c r="P741" s="14"/>
      <c r="Q741" s="14">
        <f t="shared" ref="Q741:Q742" si="641">3961*D741</f>
        <v>1566575.5</v>
      </c>
      <c r="R741" s="14"/>
      <c r="S741" s="14">
        <f t="shared" ref="S741:S742" si="642">3011*D741</f>
        <v>1190850.5</v>
      </c>
      <c r="T741" s="14">
        <f t="shared" ref="T741:T742" si="643">116*D741</f>
        <v>45878</v>
      </c>
      <c r="U741" s="14"/>
      <c r="V741" s="14">
        <f t="shared" ref="V741:V742" si="644">(K741+L741+M741+N741+O741+P741+Q741+R741+S741+T741)*0.0214</f>
        <v>93109.16369999999</v>
      </c>
      <c r="W741" s="14">
        <f t="shared" ref="W741:W742" si="645">K741+L741+M741+N741+O741+P741+Q741+R741+S741+T741+U741+V741</f>
        <v>4444004.6637000004</v>
      </c>
      <c r="X741" s="18" t="s">
        <v>804</v>
      </c>
      <c r="Y741" s="45">
        <v>0</v>
      </c>
      <c r="Z741" s="45">
        <v>0</v>
      </c>
      <c r="AA741" s="45">
        <v>0</v>
      </c>
      <c r="AB741" s="17">
        <f t="shared" ref="AB741:AB742" si="646">W741-(Y741+Z741+AA741)</f>
        <v>4444004.6637000004</v>
      </c>
    </row>
    <row r="742" spans="1:28" s="11" customFormat="1" ht="93.6" customHeight="1" x14ac:dyDescent="0.25">
      <c r="A742" s="15">
        <f>IF(OR(C742=0,C742=""),"",COUNTA($C$464:C742))</f>
        <v>235</v>
      </c>
      <c r="B742" s="23" t="s">
        <v>792</v>
      </c>
      <c r="C742" s="34">
        <v>1970</v>
      </c>
      <c r="D742" s="14">
        <v>399.3</v>
      </c>
      <c r="E742" s="14">
        <v>367.3</v>
      </c>
      <c r="F742" s="14">
        <v>32</v>
      </c>
      <c r="G742" s="13" t="s">
        <v>1106</v>
      </c>
      <c r="H742" s="13"/>
      <c r="I742" s="13"/>
      <c r="J742" s="13"/>
      <c r="K742" s="14">
        <f t="shared" si="637"/>
        <v>222809.4</v>
      </c>
      <c r="L742" s="14">
        <f t="shared" si="638"/>
        <v>985871.70000000007</v>
      </c>
      <c r="M742" s="14">
        <f>430*D742</f>
        <v>171699</v>
      </c>
      <c r="N742" s="14">
        <f t="shared" si="639"/>
        <v>204042.30000000002</v>
      </c>
      <c r="O742" s="14">
        <f t="shared" si="640"/>
        <v>149737.5</v>
      </c>
      <c r="P742" s="14"/>
      <c r="Q742" s="14">
        <f t="shared" si="641"/>
        <v>1581627.3</v>
      </c>
      <c r="R742" s="14"/>
      <c r="S742" s="14">
        <f t="shared" si="642"/>
        <v>1202292.3</v>
      </c>
      <c r="T742" s="14">
        <f t="shared" si="643"/>
        <v>46318.8</v>
      </c>
      <c r="U742" s="14">
        <f>34*D742</f>
        <v>13576.2</v>
      </c>
      <c r="V742" s="14">
        <f t="shared" si="644"/>
        <v>97678.123619999984</v>
      </c>
      <c r="W742" s="14">
        <f t="shared" si="645"/>
        <v>4675652.6236199997</v>
      </c>
      <c r="X742" s="18" t="s">
        <v>804</v>
      </c>
      <c r="Y742" s="45">
        <v>0</v>
      </c>
      <c r="Z742" s="45">
        <v>0</v>
      </c>
      <c r="AA742" s="45">
        <v>0</v>
      </c>
      <c r="AB742" s="17">
        <f t="shared" si="646"/>
        <v>4675652.6236199997</v>
      </c>
    </row>
    <row r="743" spans="1:28" s="11" customFormat="1" ht="93.6" customHeight="1" x14ac:dyDescent="0.25">
      <c r="A743" s="15" t="str">
        <f>IF(OR(C743=0,C743=""),"",COUNTA($C$464:C743))</f>
        <v/>
      </c>
      <c r="B743" s="23"/>
      <c r="C743" s="34"/>
      <c r="D743" s="22">
        <f>SUM(D741:D742)</f>
        <v>794.8</v>
      </c>
      <c r="E743" s="22">
        <f>SUM(E741:E742)</f>
        <v>700.40000000000009</v>
      </c>
      <c r="F743" s="22">
        <f>SUM(F741:F742)</f>
        <v>88.1</v>
      </c>
      <c r="G743" s="13"/>
      <c r="H743" s="13"/>
      <c r="I743" s="13"/>
      <c r="J743" s="13"/>
      <c r="K743" s="14"/>
      <c r="L743" s="14"/>
      <c r="M743" s="14"/>
      <c r="N743" s="16"/>
      <c r="O743" s="14"/>
      <c r="P743" s="14"/>
      <c r="Q743" s="14"/>
      <c r="R743" s="14"/>
      <c r="S743" s="14"/>
      <c r="T743" s="14"/>
      <c r="U743" s="14"/>
      <c r="V743" s="14"/>
      <c r="W743" s="22">
        <f>SUM(W741:W742)</f>
        <v>9119657.2873199992</v>
      </c>
      <c r="X743" s="22"/>
      <c r="Y743" s="22"/>
      <c r="Z743" s="22"/>
      <c r="AA743" s="22">
        <f t="shared" ref="AA743:AB743" si="647">SUM(AA741:AA742)</f>
        <v>0</v>
      </c>
      <c r="AB743" s="22">
        <f t="shared" si="647"/>
        <v>9119657.2873199992</v>
      </c>
    </row>
    <row r="744" spans="1:28" s="11" customFormat="1" ht="93.6" customHeight="1" x14ac:dyDescent="0.25">
      <c r="A744" s="15" t="str">
        <f>IF(OR(C744=0,C744=""),"",COUNTA($C$464:C744))</f>
        <v/>
      </c>
      <c r="B744" s="25" t="s">
        <v>1083</v>
      </c>
      <c r="C744" s="34"/>
      <c r="D744" s="14"/>
      <c r="E744" s="14"/>
      <c r="F744" s="14"/>
      <c r="G744" s="13"/>
      <c r="H744" s="13"/>
      <c r="I744" s="13"/>
      <c r="J744" s="13"/>
      <c r="K744" s="14"/>
      <c r="L744" s="14"/>
      <c r="M744" s="14"/>
      <c r="N744" s="16"/>
      <c r="O744" s="14"/>
      <c r="P744" s="14"/>
      <c r="Q744" s="14"/>
      <c r="R744" s="14"/>
      <c r="S744" s="14"/>
      <c r="T744" s="14"/>
      <c r="U744" s="14"/>
      <c r="V744" s="14"/>
      <c r="W744" s="17"/>
      <c r="X744" s="17"/>
      <c r="Y744" s="17"/>
      <c r="Z744" s="17"/>
      <c r="AA744" s="17"/>
      <c r="AB744" s="17"/>
    </row>
    <row r="745" spans="1:28" s="11" customFormat="1" ht="93.6" customHeight="1" x14ac:dyDescent="0.25">
      <c r="A745" s="15">
        <f>IF(OR(C745=0,C745=""),"",COUNTA($C$464:C745))</f>
        <v>236</v>
      </c>
      <c r="B745" s="23" t="s">
        <v>661</v>
      </c>
      <c r="C745" s="23">
        <v>1968</v>
      </c>
      <c r="D745" s="14">
        <v>417.2</v>
      </c>
      <c r="E745" s="14">
        <v>373.3</v>
      </c>
      <c r="F745" s="14">
        <v>43.9</v>
      </c>
      <c r="G745" s="13" t="s">
        <v>1106</v>
      </c>
      <c r="H745" s="13"/>
      <c r="I745" s="13"/>
      <c r="J745" s="13"/>
      <c r="K745" s="14">
        <f t="shared" ref="K745:K750" si="648">558*D745</f>
        <v>232797.6</v>
      </c>
      <c r="L745" s="14"/>
      <c r="M745" s="14">
        <f t="shared" ref="M745:M750" si="649">430*D745</f>
        <v>179396</v>
      </c>
      <c r="N745" s="14">
        <f t="shared" ref="N745:N750" si="650">511*D745</f>
        <v>213189.19999999998</v>
      </c>
      <c r="O745" s="14"/>
      <c r="P745" s="14"/>
      <c r="Q745" s="14">
        <f t="shared" ref="Q745:Q750" si="651">3961*D745</f>
        <v>1652529.2</v>
      </c>
      <c r="R745" s="14">
        <f>187*D745</f>
        <v>78016.399999999994</v>
      </c>
      <c r="S745" s="14">
        <f t="shared" ref="S745:S750" si="652">3011*D745</f>
        <v>1256189.2</v>
      </c>
      <c r="T745" s="14">
        <f t="shared" ref="T745:T750" si="653">116*D745</f>
        <v>48395.199999999997</v>
      </c>
      <c r="U745" s="14">
        <f t="shared" ref="U745:U750" si="654">34*D745</f>
        <v>14184.8</v>
      </c>
      <c r="V745" s="14">
        <f t="shared" ref="V745:V750" si="655">(K745+L745+M745+N745+O745+P745+Q745+R745+S745+T745)*0.0214</f>
        <v>78334.973919999989</v>
      </c>
      <c r="W745" s="14">
        <f t="shared" ref="W745:W750" si="656">K745+L745+M745+N745+O745+P745+Q745+R745+S745+T745+U745+V745</f>
        <v>3753032.5739199994</v>
      </c>
      <c r="X745" s="18" t="s">
        <v>804</v>
      </c>
      <c r="Y745" s="45">
        <v>0</v>
      </c>
      <c r="Z745" s="45">
        <v>0</v>
      </c>
      <c r="AA745" s="45">
        <v>0</v>
      </c>
      <c r="AB745" s="17">
        <f t="shared" ref="AB745:AB750" si="657">W745-(Y745+Z745+AA745)</f>
        <v>3753032.5739199994</v>
      </c>
    </row>
    <row r="746" spans="1:28" s="11" customFormat="1" ht="93.6" customHeight="1" x14ac:dyDescent="0.25">
      <c r="A746" s="15">
        <f>IF(OR(C746=0,C746=""),"",COUNTA($C$464:C746))</f>
        <v>237</v>
      </c>
      <c r="B746" s="23" t="s">
        <v>662</v>
      </c>
      <c r="C746" s="34">
        <v>1968</v>
      </c>
      <c r="D746" s="14">
        <v>767</v>
      </c>
      <c r="E746" s="14">
        <v>716</v>
      </c>
      <c r="F746" s="14">
        <v>51</v>
      </c>
      <c r="G746" s="13" t="s">
        <v>1106</v>
      </c>
      <c r="H746" s="13"/>
      <c r="I746" s="13"/>
      <c r="J746" s="13"/>
      <c r="K746" s="14">
        <f t="shared" si="648"/>
        <v>427986</v>
      </c>
      <c r="L746" s="14"/>
      <c r="M746" s="14">
        <f t="shared" si="649"/>
        <v>329810</v>
      </c>
      <c r="N746" s="14">
        <f t="shared" si="650"/>
        <v>391937</v>
      </c>
      <c r="O746" s="14">
        <f>375*D746</f>
        <v>287625</v>
      </c>
      <c r="P746" s="14"/>
      <c r="Q746" s="14">
        <f t="shared" si="651"/>
        <v>3038087</v>
      </c>
      <c r="R746" s="14"/>
      <c r="S746" s="14">
        <f t="shared" si="652"/>
        <v>2309437</v>
      </c>
      <c r="T746" s="14">
        <f t="shared" si="653"/>
        <v>88972</v>
      </c>
      <c r="U746" s="14">
        <f t="shared" si="654"/>
        <v>26078</v>
      </c>
      <c r="V746" s="14">
        <f t="shared" si="655"/>
        <v>147100.47560000001</v>
      </c>
      <c r="W746" s="14">
        <f t="shared" si="656"/>
        <v>7047032.4756000005</v>
      </c>
      <c r="X746" s="18" t="s">
        <v>804</v>
      </c>
      <c r="Y746" s="45">
        <v>0</v>
      </c>
      <c r="Z746" s="45">
        <v>0</v>
      </c>
      <c r="AA746" s="45">
        <v>0</v>
      </c>
      <c r="AB746" s="17">
        <f t="shared" si="657"/>
        <v>7047032.4756000005</v>
      </c>
    </row>
    <row r="747" spans="1:28" s="11" customFormat="1" ht="93.6" customHeight="1" x14ac:dyDescent="0.25">
      <c r="A747" s="15">
        <f>IF(OR(C747=0,C747=""),"",COUNTA($C$464:C747))</f>
        <v>238</v>
      </c>
      <c r="B747" s="23" t="s">
        <v>663</v>
      </c>
      <c r="C747" s="34">
        <v>1968</v>
      </c>
      <c r="D747" s="14">
        <v>237.4</v>
      </c>
      <c r="E747" s="14">
        <v>237.4</v>
      </c>
      <c r="F747" s="14">
        <v>0</v>
      </c>
      <c r="G747" s="13" t="s">
        <v>1107</v>
      </c>
      <c r="H747" s="13"/>
      <c r="I747" s="13"/>
      <c r="J747" s="13"/>
      <c r="K747" s="14">
        <f t="shared" si="648"/>
        <v>132469.20000000001</v>
      </c>
      <c r="L747" s="14"/>
      <c r="M747" s="14">
        <f t="shared" si="649"/>
        <v>102082</v>
      </c>
      <c r="N747" s="14">
        <f t="shared" si="650"/>
        <v>121311.40000000001</v>
      </c>
      <c r="O747" s="14"/>
      <c r="P747" s="14"/>
      <c r="Q747" s="14">
        <f t="shared" si="651"/>
        <v>940341.4</v>
      </c>
      <c r="R747" s="14"/>
      <c r="S747" s="14">
        <f t="shared" si="652"/>
        <v>714811.4</v>
      </c>
      <c r="T747" s="14">
        <f t="shared" si="653"/>
        <v>27538.400000000001</v>
      </c>
      <c r="U747" s="14">
        <f t="shared" si="654"/>
        <v>8071.6</v>
      </c>
      <c r="V747" s="14">
        <f t="shared" si="655"/>
        <v>43625.051319999991</v>
      </c>
      <c r="W747" s="14">
        <f t="shared" si="656"/>
        <v>2090250.45132</v>
      </c>
      <c r="X747" s="18" t="s">
        <v>804</v>
      </c>
      <c r="Y747" s="45">
        <v>0</v>
      </c>
      <c r="Z747" s="45">
        <v>0</v>
      </c>
      <c r="AA747" s="45">
        <v>0</v>
      </c>
      <c r="AB747" s="17">
        <f t="shared" si="657"/>
        <v>2090250.45132</v>
      </c>
    </row>
    <row r="748" spans="1:28" s="11" customFormat="1" ht="93.6" customHeight="1" x14ac:dyDescent="0.25">
      <c r="A748" s="15">
        <f>IF(OR(C748=0,C748=""),"",COUNTA($C$464:C748))</f>
        <v>239</v>
      </c>
      <c r="B748" s="23" t="s">
        <v>721</v>
      </c>
      <c r="C748" s="43">
        <v>1969</v>
      </c>
      <c r="D748" s="37">
        <v>354.3</v>
      </c>
      <c r="E748" s="37">
        <v>331.7</v>
      </c>
      <c r="F748" s="14">
        <v>22.5</v>
      </c>
      <c r="G748" s="13" t="s">
        <v>1106</v>
      </c>
      <c r="H748" s="13"/>
      <c r="I748" s="13"/>
      <c r="J748" s="13"/>
      <c r="K748" s="14">
        <f t="shared" si="648"/>
        <v>197699.4</v>
      </c>
      <c r="L748" s="14"/>
      <c r="M748" s="14">
        <f t="shared" si="649"/>
        <v>152349</v>
      </c>
      <c r="N748" s="14">
        <f t="shared" si="650"/>
        <v>181047.30000000002</v>
      </c>
      <c r="O748" s="14"/>
      <c r="P748" s="14"/>
      <c r="Q748" s="14">
        <f t="shared" si="651"/>
        <v>1403382.3</v>
      </c>
      <c r="R748" s="14"/>
      <c r="S748" s="14">
        <f t="shared" si="652"/>
        <v>1066797.3</v>
      </c>
      <c r="T748" s="14">
        <f t="shared" si="653"/>
        <v>41098.800000000003</v>
      </c>
      <c r="U748" s="14">
        <f t="shared" si="654"/>
        <v>12046.2</v>
      </c>
      <c r="V748" s="14">
        <f t="shared" si="655"/>
        <v>65106.805739999989</v>
      </c>
      <c r="W748" s="14">
        <f t="shared" si="656"/>
        <v>3119527.10574</v>
      </c>
      <c r="X748" s="18" t="s">
        <v>804</v>
      </c>
      <c r="Y748" s="45">
        <v>0</v>
      </c>
      <c r="Z748" s="45">
        <v>0</v>
      </c>
      <c r="AA748" s="45">
        <v>0</v>
      </c>
      <c r="AB748" s="17">
        <f t="shared" si="657"/>
        <v>3119527.10574</v>
      </c>
    </row>
    <row r="749" spans="1:28" s="11" customFormat="1" ht="93.6" customHeight="1" x14ac:dyDescent="0.25">
      <c r="A749" s="15">
        <f>IF(OR(C749=0,C749=""),"",COUNTA($C$464:C749))</f>
        <v>240</v>
      </c>
      <c r="B749" s="23" t="s">
        <v>722</v>
      </c>
      <c r="C749" s="43">
        <v>1969</v>
      </c>
      <c r="D749" s="37">
        <v>413.3</v>
      </c>
      <c r="E749" s="37">
        <v>353.1</v>
      </c>
      <c r="F749" s="14">
        <v>60.3</v>
      </c>
      <c r="G749" s="13" t="s">
        <v>1106</v>
      </c>
      <c r="H749" s="13"/>
      <c r="I749" s="13"/>
      <c r="J749" s="13"/>
      <c r="K749" s="14">
        <f t="shared" si="648"/>
        <v>230621.4</v>
      </c>
      <c r="L749" s="14"/>
      <c r="M749" s="14">
        <f t="shared" si="649"/>
        <v>177719</v>
      </c>
      <c r="N749" s="14">
        <f t="shared" si="650"/>
        <v>211196.30000000002</v>
      </c>
      <c r="O749" s="14"/>
      <c r="P749" s="14"/>
      <c r="Q749" s="14">
        <f t="shared" si="651"/>
        <v>1637081.3</v>
      </c>
      <c r="R749" s="14"/>
      <c r="S749" s="14">
        <f t="shared" si="652"/>
        <v>1244446.3</v>
      </c>
      <c r="T749" s="14">
        <f t="shared" si="653"/>
        <v>47942.8</v>
      </c>
      <c r="U749" s="14">
        <f t="shared" si="654"/>
        <v>14052.2</v>
      </c>
      <c r="V749" s="14">
        <f t="shared" si="655"/>
        <v>75948.751939999987</v>
      </c>
      <c r="W749" s="14">
        <f t="shared" si="656"/>
        <v>3639008.0519399997</v>
      </c>
      <c r="X749" s="18" t="s">
        <v>804</v>
      </c>
      <c r="Y749" s="45">
        <v>0</v>
      </c>
      <c r="Z749" s="45">
        <v>0</v>
      </c>
      <c r="AA749" s="45">
        <v>0</v>
      </c>
      <c r="AB749" s="17">
        <f t="shared" si="657"/>
        <v>3639008.0519399997</v>
      </c>
    </row>
    <row r="750" spans="1:28" s="11" customFormat="1" ht="93.75" customHeight="1" x14ac:dyDescent="0.25">
      <c r="A750" s="15">
        <f>IF(OR(C750=0,C750=""),"",COUNTA($C$464:C750))</f>
        <v>241</v>
      </c>
      <c r="B750" s="23" t="s">
        <v>793</v>
      </c>
      <c r="C750" s="34">
        <v>1970</v>
      </c>
      <c r="D750" s="14">
        <v>420.2</v>
      </c>
      <c r="E750" s="14">
        <v>385.4</v>
      </c>
      <c r="F750" s="14">
        <v>34.799999999999997</v>
      </c>
      <c r="G750" s="13" t="s">
        <v>1106</v>
      </c>
      <c r="H750" s="13"/>
      <c r="I750" s="13"/>
      <c r="J750" s="13"/>
      <c r="K750" s="14">
        <f t="shared" si="648"/>
        <v>234471.6</v>
      </c>
      <c r="L750" s="14"/>
      <c r="M750" s="14">
        <f t="shared" si="649"/>
        <v>180686</v>
      </c>
      <c r="N750" s="14">
        <f t="shared" si="650"/>
        <v>214722.19999999998</v>
      </c>
      <c r="O750" s="14"/>
      <c r="P750" s="14"/>
      <c r="Q750" s="14">
        <f t="shared" si="651"/>
        <v>1664412.2</v>
      </c>
      <c r="R750" s="14"/>
      <c r="S750" s="14">
        <f t="shared" si="652"/>
        <v>1265222.2</v>
      </c>
      <c r="T750" s="14">
        <f t="shared" si="653"/>
        <v>48743.199999999997</v>
      </c>
      <c r="U750" s="14">
        <f t="shared" si="654"/>
        <v>14286.8</v>
      </c>
      <c r="V750" s="14">
        <f t="shared" si="655"/>
        <v>77216.708360000004</v>
      </c>
      <c r="W750" s="14">
        <f t="shared" si="656"/>
        <v>3699760.9083600002</v>
      </c>
      <c r="X750" s="18" t="s">
        <v>804</v>
      </c>
      <c r="Y750" s="45">
        <v>0</v>
      </c>
      <c r="Z750" s="45">
        <v>0</v>
      </c>
      <c r="AA750" s="45">
        <v>0</v>
      </c>
      <c r="AB750" s="17">
        <f t="shared" si="657"/>
        <v>3699760.9083600002</v>
      </c>
    </row>
    <row r="751" spans="1:28" s="11" customFormat="1" ht="93.75" customHeight="1" x14ac:dyDescent="0.25">
      <c r="A751" s="15" t="str">
        <f>IF(OR(C751=0,C751=""),"",COUNTA($C$464:C751))</f>
        <v/>
      </c>
      <c r="B751" s="23"/>
      <c r="C751" s="34"/>
      <c r="D751" s="22">
        <f>SUM(D745:D750)</f>
        <v>2609.4</v>
      </c>
      <c r="E751" s="22">
        <f t="shared" ref="E751:F751" si="658">SUM(E745:E750)</f>
        <v>2396.9</v>
      </c>
      <c r="F751" s="22">
        <f t="shared" si="658"/>
        <v>212.5</v>
      </c>
      <c r="G751" s="13"/>
      <c r="H751" s="13"/>
      <c r="I751" s="13"/>
      <c r="J751" s="13"/>
      <c r="K751" s="14"/>
      <c r="L751" s="14"/>
      <c r="M751" s="14"/>
      <c r="N751" s="16"/>
      <c r="O751" s="14"/>
      <c r="P751" s="14"/>
      <c r="Q751" s="14"/>
      <c r="R751" s="14"/>
      <c r="S751" s="14"/>
      <c r="T751" s="14"/>
      <c r="U751" s="14"/>
      <c r="V751" s="14"/>
      <c r="W751" s="22">
        <f>SUM(W745:W750)</f>
        <v>23348611.566879999</v>
      </c>
      <c r="X751" s="22"/>
      <c r="Y751" s="22"/>
      <c r="Z751" s="22"/>
      <c r="AA751" s="22">
        <f t="shared" ref="AA751:AB751" si="659">SUM(AA745:AA750)</f>
        <v>0</v>
      </c>
      <c r="AB751" s="22">
        <f t="shared" si="659"/>
        <v>23348611.566879999</v>
      </c>
    </row>
    <row r="752" spans="1:28" s="11" customFormat="1" ht="93.75" customHeight="1" x14ac:dyDescent="0.25">
      <c r="A752" s="15" t="str">
        <f>IF(OR(C752=0,C752=""),"",COUNTA($C$464:C752))</f>
        <v/>
      </c>
      <c r="B752" s="25" t="s">
        <v>111</v>
      </c>
      <c r="C752" s="34"/>
      <c r="D752" s="14"/>
      <c r="E752" s="14"/>
      <c r="F752" s="14"/>
      <c r="G752" s="13"/>
      <c r="H752" s="13"/>
      <c r="I752" s="13"/>
      <c r="J752" s="13"/>
      <c r="K752" s="14"/>
      <c r="L752" s="14"/>
      <c r="M752" s="14"/>
      <c r="N752" s="16"/>
      <c r="O752" s="14"/>
      <c r="P752" s="14"/>
      <c r="Q752" s="14"/>
      <c r="R752" s="14"/>
      <c r="S752" s="14"/>
      <c r="T752" s="14"/>
      <c r="U752" s="14"/>
      <c r="V752" s="14"/>
      <c r="W752" s="17"/>
      <c r="X752" s="17"/>
      <c r="Y752" s="17"/>
      <c r="Z752" s="17"/>
      <c r="AA752" s="17"/>
      <c r="AB752" s="17"/>
    </row>
    <row r="753" spans="1:28" s="11" customFormat="1" ht="93.75" customHeight="1" x14ac:dyDescent="0.25">
      <c r="A753" s="15">
        <f>IF(OR(C753=0,C753=""),"",COUNTA($C$464:C753))</f>
        <v>242</v>
      </c>
      <c r="B753" s="23" t="s">
        <v>664</v>
      </c>
      <c r="C753" s="34">
        <v>1968</v>
      </c>
      <c r="D753" s="14">
        <v>371.7</v>
      </c>
      <c r="E753" s="14">
        <v>340.6</v>
      </c>
      <c r="F753" s="14">
        <v>31.1</v>
      </c>
      <c r="G753" s="13" t="s">
        <v>1106</v>
      </c>
      <c r="H753" s="13"/>
      <c r="I753" s="13"/>
      <c r="J753" s="13"/>
      <c r="K753" s="14">
        <f>558*D753</f>
        <v>207408.6</v>
      </c>
      <c r="L753" s="14"/>
      <c r="M753" s="14">
        <f>430*D753</f>
        <v>159831</v>
      </c>
      <c r="N753" s="14">
        <f>511*D753</f>
        <v>189938.69999999998</v>
      </c>
      <c r="O753" s="14"/>
      <c r="P753" s="14"/>
      <c r="Q753" s="14">
        <f>3961*D753</f>
        <v>1472303.7</v>
      </c>
      <c r="R753" s="14"/>
      <c r="S753" s="14">
        <f>3011*D753</f>
        <v>1119188.7</v>
      </c>
      <c r="T753" s="14">
        <f>116*D753</f>
        <v>43117.2</v>
      </c>
      <c r="U753" s="14">
        <f>34*D753</f>
        <v>12637.8</v>
      </c>
      <c r="V753" s="14">
        <f>(K753+L753+M753+N753+O753+P753+Q753+R753+S753+T753)*0.0214</f>
        <v>68304.261060000004</v>
      </c>
      <c r="W753" s="14">
        <f>K753+L753+M753+N753+O753+P753+Q753+R753+S753+T753+U753+V753</f>
        <v>3272729.9610600001</v>
      </c>
      <c r="X753" s="18" t="s">
        <v>804</v>
      </c>
      <c r="Y753" s="45">
        <v>0</v>
      </c>
      <c r="Z753" s="45">
        <v>0</v>
      </c>
      <c r="AA753" s="45">
        <v>0</v>
      </c>
      <c r="AB753" s="17">
        <f t="shared" ref="AB753" si="660">W753-(Y753+Z753+AA753)</f>
        <v>3272729.9610600001</v>
      </c>
    </row>
    <row r="754" spans="1:28" s="11" customFormat="1" ht="93.75" customHeight="1" x14ac:dyDescent="0.25">
      <c r="A754" s="15" t="str">
        <f>IF(OR(C754=0,C754=""),"",COUNTA($C$464:C754))</f>
        <v/>
      </c>
      <c r="B754" s="23"/>
      <c r="C754" s="34"/>
      <c r="D754" s="22">
        <f>SUM(D753:D753)</f>
        <v>371.7</v>
      </c>
      <c r="E754" s="22">
        <f>SUM(E753:E753)</f>
        <v>340.6</v>
      </c>
      <c r="F754" s="22">
        <f>SUM(F753:F753)</f>
        <v>31.1</v>
      </c>
      <c r="G754" s="13"/>
      <c r="H754" s="13"/>
      <c r="I754" s="13"/>
      <c r="J754" s="13"/>
      <c r="K754" s="14"/>
      <c r="L754" s="14"/>
      <c r="M754" s="14"/>
      <c r="N754" s="16"/>
      <c r="O754" s="14"/>
      <c r="P754" s="14"/>
      <c r="Q754" s="14"/>
      <c r="R754" s="14"/>
      <c r="S754" s="14"/>
      <c r="T754" s="14"/>
      <c r="U754" s="14"/>
      <c r="V754" s="14"/>
      <c r="W754" s="22">
        <f>SUM(W753:W753)</f>
        <v>3272729.9610600001</v>
      </c>
      <c r="X754" s="22"/>
      <c r="Y754" s="22"/>
      <c r="Z754" s="22"/>
      <c r="AA754" s="22">
        <f t="shared" ref="AA754:AB754" si="661">SUM(AA753:AA753)</f>
        <v>0</v>
      </c>
      <c r="AB754" s="22">
        <f t="shared" si="661"/>
        <v>3272729.9610600001</v>
      </c>
    </row>
    <row r="755" spans="1:28" s="11" customFormat="1" ht="93.75" customHeight="1" x14ac:dyDescent="0.25">
      <c r="A755" s="15" t="str">
        <f>IF(OR(C755=0,C755=""),"",COUNTA($C$464:C755))</f>
        <v/>
      </c>
      <c r="B755" s="25" t="s">
        <v>173</v>
      </c>
      <c r="C755" s="34"/>
      <c r="D755" s="14"/>
      <c r="E755" s="14"/>
      <c r="F755" s="14"/>
      <c r="G755" s="13"/>
      <c r="H755" s="13"/>
      <c r="I755" s="13"/>
      <c r="J755" s="13"/>
      <c r="K755" s="14"/>
      <c r="L755" s="14"/>
      <c r="M755" s="14"/>
      <c r="N755" s="16"/>
      <c r="O755" s="14"/>
      <c r="P755" s="14"/>
      <c r="Q755" s="14"/>
      <c r="R755" s="14"/>
      <c r="S755" s="14"/>
      <c r="T755" s="14"/>
      <c r="U755" s="14"/>
      <c r="V755" s="14"/>
      <c r="W755" s="17"/>
      <c r="X755" s="17"/>
      <c r="Y755" s="17"/>
      <c r="Z755" s="17"/>
      <c r="AA755" s="17"/>
      <c r="AB755" s="17"/>
    </row>
    <row r="756" spans="1:28" s="11" customFormat="1" ht="93.75" customHeight="1" x14ac:dyDescent="0.25">
      <c r="A756" s="15">
        <f>IF(OR(C756=0,C756=""),"",COUNTA($C$464:C756))</f>
        <v>243</v>
      </c>
      <c r="B756" s="23" t="s">
        <v>665</v>
      </c>
      <c r="C756" s="34">
        <v>1968</v>
      </c>
      <c r="D756" s="14">
        <v>686.9</v>
      </c>
      <c r="E756" s="14">
        <v>549.70000000000005</v>
      </c>
      <c r="F756" s="14">
        <v>60.4</v>
      </c>
      <c r="G756" s="13" t="s">
        <v>1106</v>
      </c>
      <c r="H756" s="13"/>
      <c r="I756" s="13"/>
      <c r="J756" s="13"/>
      <c r="K756" s="14">
        <f>558*D756</f>
        <v>383290.2</v>
      </c>
      <c r="L756" s="14">
        <f>2469*D756</f>
        <v>1695956.0999999999</v>
      </c>
      <c r="M756" s="14">
        <f>430*D756</f>
        <v>295367</v>
      </c>
      <c r="N756" s="14">
        <f>511*D756</f>
        <v>351005.89999999997</v>
      </c>
      <c r="O756" s="14">
        <f>375*D756</f>
        <v>257587.5</v>
      </c>
      <c r="P756" s="14"/>
      <c r="Q756" s="14">
        <f>3961*D756</f>
        <v>2720810.9</v>
      </c>
      <c r="R756" s="14"/>
      <c r="S756" s="14">
        <f>3011*D756</f>
        <v>2068255.9</v>
      </c>
      <c r="T756" s="14">
        <f>116*D756</f>
        <v>79680.399999999994</v>
      </c>
      <c r="U756" s="14">
        <f>34*D756</f>
        <v>23354.6</v>
      </c>
      <c r="V756" s="14">
        <f t="shared" ref="V756:V757" si="662">(K756+L756+M756+N756+O756+P756+Q756+R756+S756+T756)*0.0214</f>
        <v>168031.81346</v>
      </c>
      <c r="W756" s="14">
        <f t="shared" ref="W756:W757" si="663">K756+L756+M756+N756+O756+P756+Q756+R756+S756+T756+U756+V756</f>
        <v>8043340.3134599999</v>
      </c>
      <c r="X756" s="18" t="s">
        <v>804</v>
      </c>
      <c r="Y756" s="45">
        <v>0</v>
      </c>
      <c r="Z756" s="45">
        <v>0</v>
      </c>
      <c r="AA756" s="45">
        <v>0</v>
      </c>
      <c r="AB756" s="17">
        <f t="shared" ref="AB756:AB757" si="664">W756-(Y756+Z756+AA756)</f>
        <v>8043340.3134599999</v>
      </c>
    </row>
    <row r="757" spans="1:28" s="11" customFormat="1" ht="93.75" customHeight="1" x14ac:dyDescent="0.25">
      <c r="A757" s="15">
        <f>IF(OR(C757=0,C757=""),"",COUNTA($C$464:C757))</f>
        <v>244</v>
      </c>
      <c r="B757" s="23" t="s">
        <v>794</v>
      </c>
      <c r="C757" s="34">
        <v>1970</v>
      </c>
      <c r="D757" s="14">
        <v>1637.7</v>
      </c>
      <c r="E757" s="14">
        <v>1268.4000000000001</v>
      </c>
      <c r="F757" s="14">
        <v>369.3</v>
      </c>
      <c r="G757" s="13" t="s">
        <v>1109</v>
      </c>
      <c r="H757" s="13"/>
      <c r="I757" s="13"/>
      <c r="J757" s="13"/>
      <c r="K757" s="14">
        <f>406*D757</f>
        <v>664906.20000000007</v>
      </c>
      <c r="L757" s="14">
        <f>1207*D757</f>
        <v>1976703.9000000001</v>
      </c>
      <c r="M757" s="14">
        <f>484*D757</f>
        <v>792646.8</v>
      </c>
      <c r="N757" s="14">
        <f>855*D757</f>
        <v>1400233.5</v>
      </c>
      <c r="O757" s="14">
        <f>383*D757</f>
        <v>627239.1</v>
      </c>
      <c r="P757" s="14"/>
      <c r="Q757" s="14">
        <f>2308*D757</f>
        <v>3779811.6</v>
      </c>
      <c r="R757" s="14">
        <f>297*D757</f>
        <v>486396.9</v>
      </c>
      <c r="S757" s="14">
        <f>2763*D757</f>
        <v>4524965.1000000006</v>
      </c>
      <c r="T757" s="14">
        <f>102*D757</f>
        <v>167045.4</v>
      </c>
      <c r="U757" s="14">
        <f>35*D757</f>
        <v>57319.5</v>
      </c>
      <c r="V757" s="14">
        <f t="shared" si="662"/>
        <v>308586.89790000004</v>
      </c>
      <c r="W757" s="14">
        <f t="shared" si="663"/>
        <v>14785854.897900002</v>
      </c>
      <c r="X757" s="18" t="s">
        <v>804</v>
      </c>
      <c r="Y757" s="45">
        <v>0</v>
      </c>
      <c r="Z757" s="45">
        <v>0</v>
      </c>
      <c r="AA757" s="45">
        <v>0</v>
      </c>
      <c r="AB757" s="17">
        <f t="shared" si="664"/>
        <v>14785854.897900002</v>
      </c>
    </row>
    <row r="758" spans="1:28" s="11" customFormat="1" ht="93.75" customHeight="1" x14ac:dyDescent="0.25">
      <c r="A758" s="15" t="str">
        <f>IF(OR(C758=0,C758=""),"",COUNTA($C$464:C758))</f>
        <v/>
      </c>
      <c r="B758" s="23"/>
      <c r="C758" s="34"/>
      <c r="D758" s="22">
        <f>SUM(D756:D757)</f>
        <v>2324.6</v>
      </c>
      <c r="E758" s="22">
        <f>SUM(E756:E757)</f>
        <v>1818.1000000000001</v>
      </c>
      <c r="F758" s="22">
        <f>SUM(F756:F757)</f>
        <v>429.7</v>
      </c>
      <c r="G758" s="13"/>
      <c r="H758" s="13"/>
      <c r="I758" s="13"/>
      <c r="J758" s="13"/>
      <c r="K758" s="14"/>
      <c r="L758" s="14"/>
      <c r="M758" s="14"/>
      <c r="N758" s="16"/>
      <c r="O758" s="14"/>
      <c r="P758" s="14"/>
      <c r="Q758" s="14"/>
      <c r="R758" s="14"/>
      <c r="S758" s="14"/>
      <c r="T758" s="14"/>
      <c r="U758" s="14"/>
      <c r="V758" s="14"/>
      <c r="W758" s="22">
        <f>SUM(W756:W757)</f>
        <v>22829195.21136</v>
      </c>
      <c r="X758" s="22"/>
      <c r="Y758" s="22"/>
      <c r="Z758" s="22"/>
      <c r="AA758" s="22">
        <f t="shared" ref="AA758:AB758" si="665">SUM(AA756:AA757)</f>
        <v>0</v>
      </c>
      <c r="AB758" s="22">
        <f t="shared" si="665"/>
        <v>22829195.21136</v>
      </c>
    </row>
    <row r="759" spans="1:28" s="11" customFormat="1" ht="93.75" customHeight="1" x14ac:dyDescent="0.25">
      <c r="A759" s="15" t="str">
        <f>IF(OR(C759=0,C759=""),"",COUNTA($C$464:C759))</f>
        <v/>
      </c>
      <c r="B759" s="25" t="s">
        <v>117</v>
      </c>
      <c r="C759" s="34"/>
      <c r="D759" s="14"/>
      <c r="E759" s="14"/>
      <c r="F759" s="14"/>
      <c r="G759" s="13"/>
      <c r="H759" s="13"/>
      <c r="I759" s="13"/>
      <c r="J759" s="13"/>
      <c r="K759" s="14"/>
      <c r="L759" s="14"/>
      <c r="M759" s="14"/>
      <c r="N759" s="16"/>
      <c r="O759" s="14"/>
      <c r="P759" s="14"/>
      <c r="Q759" s="14"/>
      <c r="R759" s="14"/>
      <c r="S759" s="14"/>
      <c r="T759" s="14"/>
      <c r="U759" s="14"/>
      <c r="V759" s="14"/>
      <c r="W759" s="17"/>
      <c r="X759" s="17"/>
      <c r="Y759" s="17"/>
      <c r="Z759" s="17"/>
      <c r="AA759" s="17"/>
      <c r="AB759" s="17"/>
    </row>
    <row r="760" spans="1:28" s="11" customFormat="1" ht="93.75" customHeight="1" x14ac:dyDescent="0.25">
      <c r="A760" s="15">
        <f>IF(OR(C760=0,C760=""),"",COUNTA($C$464:C760))</f>
        <v>245</v>
      </c>
      <c r="B760" s="23" t="s">
        <v>795</v>
      </c>
      <c r="C760" s="34">
        <v>1970</v>
      </c>
      <c r="D760" s="14">
        <v>394</v>
      </c>
      <c r="E760" s="14">
        <v>367.4</v>
      </c>
      <c r="F760" s="14">
        <v>284</v>
      </c>
      <c r="G760" s="13" t="s">
        <v>1106</v>
      </c>
      <c r="H760" s="13"/>
      <c r="I760" s="13"/>
      <c r="J760" s="13"/>
      <c r="K760" s="14">
        <f>558*D760</f>
        <v>219852</v>
      </c>
      <c r="L760" s="14"/>
      <c r="M760" s="14">
        <f>430*D760</f>
        <v>169420</v>
      </c>
      <c r="N760" s="14">
        <f>511*D760</f>
        <v>201334</v>
      </c>
      <c r="O760" s="14"/>
      <c r="P760" s="14"/>
      <c r="Q760" s="14">
        <f>3961*D760</f>
        <v>1560634</v>
      </c>
      <c r="R760" s="14"/>
      <c r="S760" s="14">
        <f>3011*D760</f>
        <v>1186334</v>
      </c>
      <c r="T760" s="14">
        <f>116*D760</f>
        <v>45704</v>
      </c>
      <c r="U760" s="14">
        <f>34*D760</f>
        <v>13396</v>
      </c>
      <c r="V760" s="14">
        <f>(K760+L760+M760+N760+O760+P760+Q760+R760+S760+T760)*0.0214</f>
        <v>72402.1492</v>
      </c>
      <c r="W760" s="14">
        <f>K760+L760+M760+N760+O760+P760+Q760+R760+S760+T760+U760+V760</f>
        <v>3469076.1491999999</v>
      </c>
      <c r="X760" s="18" t="s">
        <v>804</v>
      </c>
      <c r="Y760" s="45">
        <v>0</v>
      </c>
      <c r="Z760" s="45">
        <v>0</v>
      </c>
      <c r="AA760" s="45">
        <v>0</v>
      </c>
      <c r="AB760" s="17">
        <f t="shared" ref="AB760" si="666">W760-(Y760+Z760+AA760)</f>
        <v>3469076.1491999999</v>
      </c>
    </row>
    <row r="761" spans="1:28" s="11" customFormat="1" ht="93.75" customHeight="1" x14ac:dyDescent="0.25">
      <c r="A761" s="15" t="str">
        <f>IF(OR(C761=0,C761=""),"",COUNTA($C$464:C761))</f>
        <v/>
      </c>
      <c r="B761" s="23"/>
      <c r="C761" s="34"/>
      <c r="D761" s="22">
        <f>SUM(D760:D760)</f>
        <v>394</v>
      </c>
      <c r="E761" s="22">
        <f>SUM(E760:E760)</f>
        <v>367.4</v>
      </c>
      <c r="F761" s="22">
        <f>SUM(F760:F760)</f>
        <v>284</v>
      </c>
      <c r="G761" s="13"/>
      <c r="H761" s="13"/>
      <c r="I761" s="13"/>
      <c r="J761" s="13"/>
      <c r="K761" s="14"/>
      <c r="L761" s="14"/>
      <c r="M761" s="14"/>
      <c r="N761" s="16"/>
      <c r="O761" s="14"/>
      <c r="P761" s="14"/>
      <c r="Q761" s="14"/>
      <c r="R761" s="14"/>
      <c r="S761" s="14"/>
      <c r="T761" s="14"/>
      <c r="U761" s="14"/>
      <c r="V761" s="14"/>
      <c r="W761" s="22">
        <f>SUM(W760:W760)</f>
        <v>3469076.1491999999</v>
      </c>
      <c r="X761" s="22"/>
      <c r="Y761" s="22"/>
      <c r="Z761" s="22"/>
      <c r="AA761" s="22">
        <f t="shared" ref="AA761:AB761" si="667">SUM(AA760:AA760)</f>
        <v>0</v>
      </c>
      <c r="AB761" s="22">
        <f t="shared" si="667"/>
        <v>3469076.1491999999</v>
      </c>
    </row>
    <row r="762" spans="1:28" s="11" customFormat="1" ht="93.75" customHeight="1" x14ac:dyDescent="0.25">
      <c r="A762" s="15" t="str">
        <f>IF(OR(C762=0,C762=""),"",COUNTA($C$464:C762))</f>
        <v/>
      </c>
      <c r="B762" s="25" t="s">
        <v>91</v>
      </c>
      <c r="C762" s="34"/>
      <c r="D762" s="14"/>
      <c r="E762" s="14"/>
      <c r="F762" s="14"/>
      <c r="G762" s="13"/>
      <c r="H762" s="13"/>
      <c r="I762" s="13"/>
      <c r="J762" s="13"/>
      <c r="K762" s="14"/>
      <c r="L762" s="14"/>
      <c r="M762" s="14"/>
      <c r="N762" s="16"/>
      <c r="O762" s="14"/>
      <c r="P762" s="14"/>
      <c r="Q762" s="14"/>
      <c r="R762" s="14"/>
      <c r="S762" s="14"/>
      <c r="T762" s="14"/>
      <c r="U762" s="14"/>
      <c r="V762" s="14"/>
      <c r="W762" s="17"/>
      <c r="X762" s="17"/>
      <c r="Y762" s="17"/>
      <c r="Z762" s="17"/>
      <c r="AA762" s="17"/>
      <c r="AB762" s="17"/>
    </row>
    <row r="763" spans="1:28" s="11" customFormat="1" ht="93.75" customHeight="1" x14ac:dyDescent="0.25">
      <c r="A763" s="15">
        <f>IF(OR(C763=0,C763=""),"",COUNTA($C$464:C763))</f>
        <v>246</v>
      </c>
      <c r="B763" s="23" t="s">
        <v>87</v>
      </c>
      <c r="C763" s="34">
        <v>1970</v>
      </c>
      <c r="D763" s="14">
        <v>823.7</v>
      </c>
      <c r="E763" s="14">
        <v>762.1</v>
      </c>
      <c r="F763" s="14">
        <v>0</v>
      </c>
      <c r="G763" s="13" t="s">
        <v>1106</v>
      </c>
      <c r="H763" s="13"/>
      <c r="I763" s="13"/>
      <c r="J763" s="13"/>
      <c r="K763" s="14">
        <f>558*D763</f>
        <v>459624.60000000003</v>
      </c>
      <c r="L763" s="14">
        <f>2469*D763</f>
        <v>2033715.3</v>
      </c>
      <c r="M763" s="14">
        <f>430*D763</f>
        <v>354191</v>
      </c>
      <c r="N763" s="14">
        <f>511*D763</f>
        <v>420910.7</v>
      </c>
      <c r="O763" s="14">
        <f>375*D763</f>
        <v>308887.5</v>
      </c>
      <c r="P763" s="14"/>
      <c r="Q763" s="14"/>
      <c r="R763" s="14"/>
      <c r="S763" s="14"/>
      <c r="T763" s="14">
        <f>116*D763</f>
        <v>95549.200000000012</v>
      </c>
      <c r="U763" s="14"/>
      <c r="V763" s="14"/>
      <c r="W763" s="14">
        <f>K763+L763+M763+N763+O763+P763+Q763+R763+S763+T763+U763+V763</f>
        <v>3672878.3000000003</v>
      </c>
      <c r="X763" s="18" t="s">
        <v>804</v>
      </c>
      <c r="Y763" s="45">
        <v>0</v>
      </c>
      <c r="Z763" s="45">
        <v>0</v>
      </c>
      <c r="AA763" s="45">
        <v>0</v>
      </c>
      <c r="AB763" s="17">
        <f t="shared" ref="AB763" si="668">W763-(Y763+Z763+AA763)</f>
        <v>3672878.3000000003</v>
      </c>
    </row>
    <row r="764" spans="1:28" s="11" customFormat="1" ht="93.75" customHeight="1" x14ac:dyDescent="0.25">
      <c r="A764" s="15" t="str">
        <f>IF(OR(C764=0,C764=""),"",COUNTA($C$464:C764))</f>
        <v/>
      </c>
      <c r="B764" s="23"/>
      <c r="C764" s="34"/>
      <c r="D764" s="22">
        <f>SUM(D763:D763)</f>
        <v>823.7</v>
      </c>
      <c r="E764" s="22">
        <f>SUM(E763:E763)</f>
        <v>762.1</v>
      </c>
      <c r="F764" s="22">
        <f>SUM(F763:F763)</f>
        <v>0</v>
      </c>
      <c r="G764" s="13"/>
      <c r="H764" s="13"/>
      <c r="I764" s="13"/>
      <c r="J764" s="13"/>
      <c r="K764" s="14"/>
      <c r="L764" s="14"/>
      <c r="M764" s="14"/>
      <c r="N764" s="16"/>
      <c r="O764" s="14"/>
      <c r="P764" s="14"/>
      <c r="Q764" s="14"/>
      <c r="R764" s="14"/>
      <c r="S764" s="14"/>
      <c r="T764" s="14"/>
      <c r="U764" s="14"/>
      <c r="V764" s="14"/>
      <c r="W764" s="22">
        <f>SUM(W763:W763)</f>
        <v>3672878.3000000003</v>
      </c>
      <c r="X764" s="22"/>
      <c r="Y764" s="22"/>
      <c r="Z764" s="22"/>
      <c r="AA764" s="22">
        <f t="shared" ref="AA764:AB764" si="669">SUM(AA763:AA763)</f>
        <v>0</v>
      </c>
      <c r="AB764" s="22">
        <f t="shared" si="669"/>
        <v>3672878.3000000003</v>
      </c>
    </row>
    <row r="765" spans="1:28" s="11" customFormat="1" ht="93.75" customHeight="1" x14ac:dyDescent="0.25">
      <c r="A765" s="15" t="str">
        <f>IF(OR(C765=0,C765=""),"",COUNTA($C$464:C765))</f>
        <v/>
      </c>
      <c r="B765" s="25" t="s">
        <v>1084</v>
      </c>
      <c r="C765" s="34"/>
      <c r="D765" s="14"/>
      <c r="E765" s="14"/>
      <c r="F765" s="14"/>
      <c r="G765" s="13"/>
      <c r="H765" s="13"/>
      <c r="I765" s="13"/>
      <c r="J765" s="13"/>
      <c r="K765" s="14"/>
      <c r="L765" s="14"/>
      <c r="M765" s="14"/>
      <c r="N765" s="16"/>
      <c r="O765" s="14"/>
      <c r="P765" s="14"/>
      <c r="Q765" s="14"/>
      <c r="R765" s="14"/>
      <c r="S765" s="14"/>
      <c r="T765" s="14"/>
      <c r="U765" s="14"/>
      <c r="V765" s="14"/>
      <c r="W765" s="17"/>
      <c r="X765" s="17"/>
      <c r="Y765" s="17"/>
      <c r="Z765" s="17"/>
      <c r="AA765" s="17"/>
      <c r="AB765" s="17"/>
    </row>
    <row r="766" spans="1:28" s="11" customFormat="1" ht="93.75" customHeight="1" x14ac:dyDescent="0.25">
      <c r="A766" s="15">
        <f>IF(OR(C766=0,C766=""),"",COUNTA($C$464:C766))</f>
        <v>247</v>
      </c>
      <c r="B766" s="23" t="s">
        <v>666</v>
      </c>
      <c r="C766" s="34">
        <v>1968</v>
      </c>
      <c r="D766" s="14">
        <v>496.7</v>
      </c>
      <c r="E766" s="14">
        <v>459.3</v>
      </c>
      <c r="F766" s="14">
        <v>0</v>
      </c>
      <c r="G766" s="13" t="s">
        <v>1106</v>
      </c>
      <c r="H766" s="13"/>
      <c r="I766" s="13"/>
      <c r="J766" s="13"/>
      <c r="K766" s="14">
        <f t="shared" ref="K766:K768" si="670">558*D766</f>
        <v>277158.59999999998</v>
      </c>
      <c r="L766" s="14"/>
      <c r="M766" s="14">
        <f t="shared" ref="M766:M768" si="671">430*D766</f>
        <v>213581</v>
      </c>
      <c r="N766" s="14">
        <f t="shared" ref="N766:N768" si="672">511*D766</f>
        <v>253813.69999999998</v>
      </c>
      <c r="O766" s="14"/>
      <c r="P766" s="14"/>
      <c r="Q766" s="14">
        <f t="shared" ref="Q766:Q768" si="673">3961*D766</f>
        <v>1967428.7</v>
      </c>
      <c r="R766" s="14"/>
      <c r="S766" s="14">
        <f t="shared" ref="S766:S768" si="674">3011*D766</f>
        <v>1495563.7</v>
      </c>
      <c r="T766" s="14">
        <f t="shared" ref="T766:T768" si="675">116*D766</f>
        <v>57617.2</v>
      </c>
      <c r="U766" s="14">
        <f t="shared" ref="U766:U768" si="676">34*D766</f>
        <v>16887.8</v>
      </c>
      <c r="V766" s="14">
        <f t="shared" ref="V766:V768" si="677">(K766+L766+M766+N766+O766+P766+Q766+R766+S766+T766)*0.0214</f>
        <v>91274.48606000001</v>
      </c>
      <c r="W766" s="14">
        <f t="shared" ref="W766:W768" si="678">K766+L766+M766+N766+O766+P766+Q766+R766+S766+T766+U766+V766</f>
        <v>4373325.1860600002</v>
      </c>
      <c r="X766" s="18" t="s">
        <v>804</v>
      </c>
      <c r="Y766" s="45">
        <v>0</v>
      </c>
      <c r="Z766" s="45">
        <v>0</v>
      </c>
      <c r="AA766" s="45">
        <v>0</v>
      </c>
      <c r="AB766" s="17">
        <f t="shared" ref="AB766:AB768" si="679">W766-(Y766+Z766+AA766)</f>
        <v>4373325.1860600002</v>
      </c>
    </row>
    <row r="767" spans="1:28" s="10" customFormat="1" ht="93.75" customHeight="1" x14ac:dyDescent="0.25">
      <c r="A767" s="15">
        <f>IF(OR(C767=0,C767=""),"",COUNTA($C$464:C767))</f>
        <v>248</v>
      </c>
      <c r="B767" s="23" t="s">
        <v>796</v>
      </c>
      <c r="C767" s="34">
        <v>1970</v>
      </c>
      <c r="D767" s="14">
        <v>775.3</v>
      </c>
      <c r="E767" s="14">
        <v>604.70000000000005</v>
      </c>
      <c r="F767" s="14">
        <v>95</v>
      </c>
      <c r="G767" s="13" t="s">
        <v>1107</v>
      </c>
      <c r="H767" s="13"/>
      <c r="I767" s="13"/>
      <c r="J767" s="13"/>
      <c r="K767" s="14">
        <f t="shared" si="670"/>
        <v>432617.39999999997</v>
      </c>
      <c r="L767" s="14"/>
      <c r="M767" s="14">
        <f t="shared" si="671"/>
        <v>333379</v>
      </c>
      <c r="N767" s="14">
        <f t="shared" si="672"/>
        <v>396178.3</v>
      </c>
      <c r="O767" s="14">
        <f t="shared" ref="O767:O768" si="680">375*D767</f>
        <v>290737.5</v>
      </c>
      <c r="P767" s="14"/>
      <c r="Q767" s="14">
        <f t="shared" si="673"/>
        <v>3070963.3</v>
      </c>
      <c r="R767" s="14">
        <f t="shared" ref="R767:R768" si="681">187*D767</f>
        <v>144981.1</v>
      </c>
      <c r="S767" s="14">
        <f t="shared" si="674"/>
        <v>2334428.2999999998</v>
      </c>
      <c r="T767" s="14">
        <f t="shared" si="675"/>
        <v>89934.799999999988</v>
      </c>
      <c r="U767" s="14">
        <f t="shared" si="676"/>
        <v>26360.199999999997</v>
      </c>
      <c r="V767" s="14">
        <f t="shared" si="677"/>
        <v>151794.90157999998</v>
      </c>
      <c r="W767" s="14">
        <f t="shared" si="678"/>
        <v>7271374.8015799997</v>
      </c>
      <c r="X767" s="18" t="s">
        <v>804</v>
      </c>
      <c r="Y767" s="45">
        <v>0</v>
      </c>
      <c r="Z767" s="45">
        <v>0</v>
      </c>
      <c r="AA767" s="45">
        <v>0</v>
      </c>
      <c r="AB767" s="17">
        <f t="shared" si="679"/>
        <v>7271374.8015799997</v>
      </c>
    </row>
    <row r="768" spans="1:28" s="10" customFormat="1" ht="93.75" customHeight="1" x14ac:dyDescent="0.25">
      <c r="A768" s="15">
        <f>IF(OR(C768=0,C768=""),"",COUNTA($C$464:C768))</f>
        <v>249</v>
      </c>
      <c r="B768" s="23" t="s">
        <v>797</v>
      </c>
      <c r="C768" s="34">
        <v>1970</v>
      </c>
      <c r="D768" s="14">
        <v>770.3</v>
      </c>
      <c r="E768" s="14">
        <v>711.1</v>
      </c>
      <c r="F768" s="14">
        <v>0</v>
      </c>
      <c r="G768" s="13" t="s">
        <v>1106</v>
      </c>
      <c r="H768" s="13"/>
      <c r="I768" s="13"/>
      <c r="J768" s="13"/>
      <c r="K768" s="14">
        <f t="shared" si="670"/>
        <v>429827.39999999997</v>
      </c>
      <c r="L768" s="14"/>
      <c r="M768" s="14">
        <f t="shared" si="671"/>
        <v>331229</v>
      </c>
      <c r="N768" s="14">
        <f t="shared" si="672"/>
        <v>393623.3</v>
      </c>
      <c r="O768" s="14">
        <f t="shared" si="680"/>
        <v>288862.5</v>
      </c>
      <c r="P768" s="14"/>
      <c r="Q768" s="14">
        <f t="shared" si="673"/>
        <v>3051158.3</v>
      </c>
      <c r="R768" s="14">
        <f t="shared" si="681"/>
        <v>144046.1</v>
      </c>
      <c r="S768" s="14">
        <f t="shared" si="674"/>
        <v>2319373.2999999998</v>
      </c>
      <c r="T768" s="14">
        <f t="shared" si="675"/>
        <v>89354.799999999988</v>
      </c>
      <c r="U768" s="14">
        <f t="shared" si="676"/>
        <v>26190.199999999997</v>
      </c>
      <c r="V768" s="14">
        <f t="shared" si="677"/>
        <v>150815.95857999998</v>
      </c>
      <c r="W768" s="14">
        <f t="shared" si="678"/>
        <v>7224480.8585799998</v>
      </c>
      <c r="X768" s="18" t="s">
        <v>804</v>
      </c>
      <c r="Y768" s="45">
        <v>0</v>
      </c>
      <c r="Z768" s="45">
        <v>0</v>
      </c>
      <c r="AA768" s="45">
        <v>0</v>
      </c>
      <c r="AB768" s="17">
        <f t="shared" si="679"/>
        <v>7224480.8585799998</v>
      </c>
    </row>
    <row r="769" spans="1:28" s="10" customFormat="1" ht="93.75" customHeight="1" x14ac:dyDescent="0.25">
      <c r="A769" s="15" t="str">
        <f>IF(OR(C769=0,C769=""),"",COUNTA($C$464:C769))</f>
        <v/>
      </c>
      <c r="B769" s="23"/>
      <c r="C769" s="34"/>
      <c r="D769" s="22">
        <f>SUM(D766:D768)</f>
        <v>2042.3</v>
      </c>
      <c r="E769" s="22">
        <f>SUM(E766:E768)</f>
        <v>1775.1</v>
      </c>
      <c r="F769" s="22">
        <f>SUM(F766:F768)</f>
        <v>95</v>
      </c>
      <c r="G769" s="13"/>
      <c r="H769" s="13"/>
      <c r="I769" s="13"/>
      <c r="J769" s="13"/>
      <c r="K769" s="14"/>
      <c r="L769" s="14"/>
      <c r="M769" s="14"/>
      <c r="N769" s="16"/>
      <c r="O769" s="14"/>
      <c r="P769" s="14"/>
      <c r="Q769" s="14"/>
      <c r="R769" s="14"/>
      <c r="S769" s="14"/>
      <c r="T769" s="14"/>
      <c r="U769" s="14"/>
      <c r="V769" s="14"/>
      <c r="W769" s="22">
        <f>SUM(W766:W768)</f>
        <v>18869180.846220002</v>
      </c>
      <c r="X769" s="22"/>
      <c r="Y769" s="22"/>
      <c r="Z769" s="22"/>
      <c r="AA769" s="22">
        <f t="shared" ref="AA769:AB769" si="682">SUM(AA766:AA768)</f>
        <v>0</v>
      </c>
      <c r="AB769" s="22">
        <f t="shared" si="682"/>
        <v>18869180.846220002</v>
      </c>
    </row>
    <row r="770" spans="1:28" s="10" customFormat="1" ht="93.75" customHeight="1" x14ac:dyDescent="0.25">
      <c r="A770" s="15" t="str">
        <f>IF(OR(C770=0,C770=""),"",COUNTA($C$464:C770))</f>
        <v/>
      </c>
      <c r="B770" s="25" t="s">
        <v>1085</v>
      </c>
      <c r="C770" s="34"/>
      <c r="D770" s="14"/>
      <c r="E770" s="14"/>
      <c r="F770" s="14"/>
      <c r="G770" s="13"/>
      <c r="H770" s="13"/>
      <c r="I770" s="13"/>
      <c r="J770" s="13"/>
      <c r="K770" s="14"/>
      <c r="L770" s="14"/>
      <c r="M770" s="14"/>
      <c r="N770" s="16"/>
      <c r="O770" s="14"/>
      <c r="P770" s="14"/>
      <c r="Q770" s="14"/>
      <c r="R770" s="14"/>
      <c r="S770" s="14"/>
      <c r="T770" s="14"/>
      <c r="U770" s="14"/>
      <c r="V770" s="14"/>
      <c r="W770" s="17"/>
      <c r="X770" s="17"/>
      <c r="Y770" s="17"/>
      <c r="Z770" s="17"/>
      <c r="AA770" s="17"/>
      <c r="AB770" s="17"/>
    </row>
    <row r="771" spans="1:28" s="10" customFormat="1" ht="93.75" customHeight="1" x14ac:dyDescent="0.25">
      <c r="A771" s="15">
        <f>IF(OR(C771=0,C771=""),"",COUNTA($C$464:C771))</f>
        <v>250</v>
      </c>
      <c r="B771" s="23" t="s">
        <v>626</v>
      </c>
      <c r="C771" s="34">
        <v>1967</v>
      </c>
      <c r="D771" s="14">
        <v>1257.3</v>
      </c>
      <c r="E771" s="14">
        <v>669.8</v>
      </c>
      <c r="F771" s="14">
        <v>30.4</v>
      </c>
      <c r="G771" s="13" t="s">
        <v>1106</v>
      </c>
      <c r="H771" s="13"/>
      <c r="I771" s="13"/>
      <c r="J771" s="13"/>
      <c r="K771" s="14">
        <f>558*D771</f>
        <v>701573.4</v>
      </c>
      <c r="L771" s="14">
        <f>2469*D771</f>
        <v>3104273.6999999997</v>
      </c>
      <c r="M771" s="14">
        <f>430*D771</f>
        <v>540639</v>
      </c>
      <c r="N771" s="14">
        <f>511*D771</f>
        <v>642480.29999999993</v>
      </c>
      <c r="O771" s="14">
        <f>375*D771</f>
        <v>471487.5</v>
      </c>
      <c r="P771" s="14"/>
      <c r="Q771" s="14">
        <f>3961*D771</f>
        <v>4980165.3</v>
      </c>
      <c r="R771" s="14"/>
      <c r="S771" s="14">
        <f>3011*D771</f>
        <v>3785730.3</v>
      </c>
      <c r="T771" s="14">
        <f>116*D771</f>
        <v>145846.79999999999</v>
      </c>
      <c r="U771" s="14">
        <f>34*D771</f>
        <v>42748.2</v>
      </c>
      <c r="V771" s="14">
        <f t="shared" ref="V771:V789" si="683">(K771+L771+M771+N771+O771+P771+Q771+R771+S771+T771)*0.0214</f>
        <v>307565.00082000002</v>
      </c>
      <c r="W771" s="14">
        <f t="shared" ref="W771:W789" si="684">K771+L771+M771+N771+O771+P771+Q771+R771+S771+T771+U771+V771</f>
        <v>14722509.50082</v>
      </c>
      <c r="X771" s="18" t="s">
        <v>804</v>
      </c>
      <c r="Y771" s="45">
        <v>0</v>
      </c>
      <c r="Z771" s="45">
        <v>0</v>
      </c>
      <c r="AA771" s="45">
        <v>0</v>
      </c>
      <c r="AB771" s="17">
        <f t="shared" ref="AB771:AB789" si="685">W771-(Y771+Z771+AA771)</f>
        <v>14722509.50082</v>
      </c>
    </row>
    <row r="772" spans="1:28" s="10" customFormat="1" ht="93.75" customHeight="1" x14ac:dyDescent="0.25">
      <c r="A772" s="15">
        <f>IF(OR(C772=0,C772=""),"",COUNTA($C$464:C772))</f>
        <v>251</v>
      </c>
      <c r="B772" s="23" t="s">
        <v>161</v>
      </c>
      <c r="C772" s="34">
        <v>1967</v>
      </c>
      <c r="D772" s="14">
        <v>2089.4</v>
      </c>
      <c r="E772" s="14">
        <v>1240.7</v>
      </c>
      <c r="F772" s="14">
        <v>0</v>
      </c>
      <c r="G772" s="13" t="s">
        <v>1109</v>
      </c>
      <c r="H772" s="13"/>
      <c r="I772" s="13"/>
      <c r="J772" s="13"/>
      <c r="K772" s="14">
        <f>406*D772</f>
        <v>848296.4</v>
      </c>
      <c r="L772" s="14">
        <f>1207*D772</f>
        <v>2521905.8000000003</v>
      </c>
      <c r="M772" s="14">
        <f>484*D772</f>
        <v>1011269.6000000001</v>
      </c>
      <c r="N772" s="14">
        <f>855*D772</f>
        <v>1786437</v>
      </c>
      <c r="O772" s="14">
        <f>383*D772</f>
        <v>800240.20000000007</v>
      </c>
      <c r="P772" s="14"/>
      <c r="Q772" s="14"/>
      <c r="R772" s="14">
        <f>297*D772</f>
        <v>620551.80000000005</v>
      </c>
      <c r="S772" s="14">
        <f>2763*D772</f>
        <v>5773012.2000000002</v>
      </c>
      <c r="T772" s="14">
        <f>102*D772</f>
        <v>213118.80000000002</v>
      </c>
      <c r="U772" s="14">
        <f>35*D772</f>
        <v>73129</v>
      </c>
      <c r="V772" s="14">
        <f t="shared" si="683"/>
        <v>290501.40052000002</v>
      </c>
      <c r="W772" s="14">
        <f t="shared" si="684"/>
        <v>13938462.200520001</v>
      </c>
      <c r="X772" s="18" t="s">
        <v>804</v>
      </c>
      <c r="Y772" s="45">
        <v>0</v>
      </c>
      <c r="Z772" s="45">
        <v>0</v>
      </c>
      <c r="AA772" s="45">
        <v>0</v>
      </c>
      <c r="AB772" s="17">
        <f t="shared" si="685"/>
        <v>13938462.200520001</v>
      </c>
    </row>
    <row r="773" spans="1:28" s="10" customFormat="1" ht="93.75" customHeight="1" x14ac:dyDescent="0.25">
      <c r="A773" s="15">
        <f>IF(OR(C773=0,C773=""),"",COUNTA($C$464:C773))</f>
        <v>252</v>
      </c>
      <c r="B773" s="23" t="s">
        <v>627</v>
      </c>
      <c r="C773" s="34">
        <v>1967</v>
      </c>
      <c r="D773" s="14">
        <v>630.1</v>
      </c>
      <c r="E773" s="14">
        <v>346.8</v>
      </c>
      <c r="F773" s="14">
        <v>0</v>
      </c>
      <c r="G773" s="13" t="s">
        <v>1106</v>
      </c>
      <c r="H773" s="13"/>
      <c r="I773" s="13"/>
      <c r="J773" s="13"/>
      <c r="K773" s="14">
        <f>558*D773</f>
        <v>351595.8</v>
      </c>
      <c r="L773" s="14">
        <f>2469*D773</f>
        <v>1555716.9000000001</v>
      </c>
      <c r="M773" s="14">
        <f>430*D773</f>
        <v>270943</v>
      </c>
      <c r="N773" s="14">
        <f>511*D773</f>
        <v>321981.10000000003</v>
      </c>
      <c r="O773" s="14">
        <f>375*D773</f>
        <v>236287.5</v>
      </c>
      <c r="P773" s="14"/>
      <c r="Q773" s="14">
        <f>3961*D773</f>
        <v>2495826.1</v>
      </c>
      <c r="R773" s="14"/>
      <c r="S773" s="14">
        <f>3011*D773</f>
        <v>1897231.1</v>
      </c>
      <c r="T773" s="14">
        <f>116*D773</f>
        <v>73091.600000000006</v>
      </c>
      <c r="U773" s="14">
        <f>34*D773</f>
        <v>21423.4</v>
      </c>
      <c r="V773" s="14">
        <f t="shared" si="683"/>
        <v>154137.20434</v>
      </c>
      <c r="W773" s="14">
        <f t="shared" si="684"/>
        <v>7378233.7043399997</v>
      </c>
      <c r="X773" s="18" t="s">
        <v>804</v>
      </c>
      <c r="Y773" s="45">
        <v>0</v>
      </c>
      <c r="Z773" s="45">
        <v>0</v>
      </c>
      <c r="AA773" s="45">
        <v>0</v>
      </c>
      <c r="AB773" s="17">
        <f t="shared" si="685"/>
        <v>7378233.7043399997</v>
      </c>
    </row>
    <row r="774" spans="1:28" s="10" customFormat="1" ht="93.75" customHeight="1" x14ac:dyDescent="0.25">
      <c r="A774" s="15">
        <f>IF(OR(C774=0,C774=""),"",COUNTA($C$464:C774))</f>
        <v>253</v>
      </c>
      <c r="B774" s="23" t="s">
        <v>628</v>
      </c>
      <c r="C774" s="23">
        <v>1967</v>
      </c>
      <c r="D774" s="14">
        <v>2113.3000000000002</v>
      </c>
      <c r="E774" s="14">
        <v>1257.4000000000001</v>
      </c>
      <c r="F774" s="14">
        <v>0</v>
      </c>
      <c r="G774" s="13" t="s">
        <v>1109</v>
      </c>
      <c r="H774" s="13"/>
      <c r="I774" s="13"/>
      <c r="J774" s="13"/>
      <c r="K774" s="14">
        <f t="shared" ref="K774:K776" si="686">406*D774</f>
        <v>857999.8</v>
      </c>
      <c r="L774" s="14">
        <f t="shared" ref="L774:L776" si="687">1207*D774</f>
        <v>2550753.1</v>
      </c>
      <c r="M774" s="14">
        <f t="shared" ref="M774:M776" si="688">484*D774</f>
        <v>1022837.2000000001</v>
      </c>
      <c r="N774" s="14">
        <f t="shared" ref="N774:N776" si="689">855*D774</f>
        <v>1806871.5000000002</v>
      </c>
      <c r="O774" s="14">
        <f t="shared" ref="O774:O776" si="690">383*D774</f>
        <v>809393.9</v>
      </c>
      <c r="P774" s="14"/>
      <c r="Q774" s="14">
        <f t="shared" ref="Q774:Q776" si="691">2308*D774</f>
        <v>4877496.4000000004</v>
      </c>
      <c r="R774" s="14">
        <f t="shared" ref="R774:R776" si="692">297*D774</f>
        <v>627650.10000000009</v>
      </c>
      <c r="S774" s="14">
        <f t="shared" ref="S774:S776" si="693">2763*D774</f>
        <v>5839047.9000000004</v>
      </c>
      <c r="T774" s="14">
        <f t="shared" ref="T774:T776" si="694">102*D774</f>
        <v>215556.6</v>
      </c>
      <c r="U774" s="14">
        <f t="shared" ref="U774:U776" si="695">35*D774</f>
        <v>73965.5</v>
      </c>
      <c r="V774" s="14">
        <f t="shared" si="683"/>
        <v>398202.77910000004</v>
      </c>
      <c r="W774" s="14">
        <f t="shared" si="684"/>
        <v>19079774.779100005</v>
      </c>
      <c r="X774" s="18" t="s">
        <v>804</v>
      </c>
      <c r="Y774" s="45">
        <v>0</v>
      </c>
      <c r="Z774" s="45">
        <v>0</v>
      </c>
      <c r="AA774" s="45">
        <v>0</v>
      </c>
      <c r="AB774" s="17">
        <f t="shared" si="685"/>
        <v>19079774.779100005</v>
      </c>
    </row>
    <row r="775" spans="1:28" s="10" customFormat="1" ht="93.75" customHeight="1" x14ac:dyDescent="0.25">
      <c r="A775" s="15">
        <f>IF(OR(C775=0,C775=""),"",COUNTA($C$464:C775))</f>
        <v>254</v>
      </c>
      <c r="B775" s="23" t="s">
        <v>629</v>
      </c>
      <c r="C775" s="34">
        <v>1967</v>
      </c>
      <c r="D775" s="14">
        <v>3260.2</v>
      </c>
      <c r="E775" s="14">
        <v>1456.2</v>
      </c>
      <c r="F775" s="14">
        <v>556.1</v>
      </c>
      <c r="G775" s="13" t="s">
        <v>1109</v>
      </c>
      <c r="H775" s="13"/>
      <c r="I775" s="13"/>
      <c r="J775" s="13"/>
      <c r="K775" s="14">
        <f t="shared" si="686"/>
        <v>1323641.2</v>
      </c>
      <c r="L775" s="14">
        <f t="shared" si="687"/>
        <v>3935061.4</v>
      </c>
      <c r="M775" s="14">
        <f t="shared" si="688"/>
        <v>1577936.7999999998</v>
      </c>
      <c r="N775" s="14">
        <f t="shared" si="689"/>
        <v>2787471</v>
      </c>
      <c r="O775" s="14">
        <f t="shared" si="690"/>
        <v>1248656.5999999999</v>
      </c>
      <c r="P775" s="14"/>
      <c r="Q775" s="14">
        <f t="shared" si="691"/>
        <v>7524541.5999999996</v>
      </c>
      <c r="R775" s="14">
        <f t="shared" si="692"/>
        <v>968279.39999999991</v>
      </c>
      <c r="S775" s="14">
        <f t="shared" si="693"/>
        <v>9007932.5999999996</v>
      </c>
      <c r="T775" s="14">
        <f t="shared" si="694"/>
        <v>332540.39999999997</v>
      </c>
      <c r="U775" s="14">
        <f t="shared" si="695"/>
        <v>114107</v>
      </c>
      <c r="V775" s="14">
        <f t="shared" si="683"/>
        <v>614309.70539999986</v>
      </c>
      <c r="W775" s="14">
        <f t="shared" si="684"/>
        <v>29434477.705399994</v>
      </c>
      <c r="X775" s="18" t="s">
        <v>804</v>
      </c>
      <c r="Y775" s="45">
        <v>0</v>
      </c>
      <c r="Z775" s="45">
        <v>0</v>
      </c>
      <c r="AA775" s="45">
        <v>0</v>
      </c>
      <c r="AB775" s="17">
        <f t="shared" si="685"/>
        <v>29434477.705399994</v>
      </c>
    </row>
    <row r="776" spans="1:28" s="10" customFormat="1" ht="93.75" customHeight="1" x14ac:dyDescent="0.25">
      <c r="A776" s="15">
        <f>IF(OR(C776=0,C776=""),"",COUNTA($C$464:C776))</f>
        <v>255</v>
      </c>
      <c r="B776" s="23" t="s">
        <v>667</v>
      </c>
      <c r="C776" s="34">
        <v>1968</v>
      </c>
      <c r="D776" s="14">
        <v>3565.7</v>
      </c>
      <c r="E776" s="14">
        <v>1481.5</v>
      </c>
      <c r="F776" s="14">
        <v>710.3</v>
      </c>
      <c r="G776" s="13" t="s">
        <v>1109</v>
      </c>
      <c r="H776" s="13"/>
      <c r="I776" s="13"/>
      <c r="J776" s="13"/>
      <c r="K776" s="14">
        <f t="shared" si="686"/>
        <v>1447674.2</v>
      </c>
      <c r="L776" s="14">
        <f t="shared" si="687"/>
        <v>4303799.8999999994</v>
      </c>
      <c r="M776" s="14">
        <f t="shared" si="688"/>
        <v>1725798.7999999998</v>
      </c>
      <c r="N776" s="14">
        <f t="shared" si="689"/>
        <v>3048673.5</v>
      </c>
      <c r="O776" s="14">
        <f t="shared" si="690"/>
        <v>1365663.0999999999</v>
      </c>
      <c r="P776" s="14"/>
      <c r="Q776" s="14">
        <f t="shared" si="691"/>
        <v>8229635.5999999996</v>
      </c>
      <c r="R776" s="14">
        <f t="shared" si="692"/>
        <v>1059012.8999999999</v>
      </c>
      <c r="S776" s="14">
        <f t="shared" si="693"/>
        <v>9852029.0999999996</v>
      </c>
      <c r="T776" s="14">
        <f t="shared" si="694"/>
        <v>363701.39999999997</v>
      </c>
      <c r="U776" s="14">
        <f t="shared" si="695"/>
        <v>124799.5</v>
      </c>
      <c r="V776" s="14">
        <f t="shared" si="683"/>
        <v>671874.1538999998</v>
      </c>
      <c r="W776" s="14">
        <f t="shared" si="684"/>
        <v>32192662.153899994</v>
      </c>
      <c r="X776" s="18" t="s">
        <v>804</v>
      </c>
      <c r="Y776" s="45">
        <v>0</v>
      </c>
      <c r="Z776" s="45">
        <v>0</v>
      </c>
      <c r="AA776" s="45">
        <v>0</v>
      </c>
      <c r="AB776" s="17">
        <f t="shared" si="685"/>
        <v>32192662.153899994</v>
      </c>
    </row>
    <row r="777" spans="1:28" s="10" customFormat="1" ht="93.75" customHeight="1" x14ac:dyDescent="0.25">
      <c r="A777" s="15">
        <f>IF(OR(C777=0,C777=""),"",COUNTA($C$464:C777))</f>
        <v>256</v>
      </c>
      <c r="B777" s="23" t="s">
        <v>668</v>
      </c>
      <c r="C777" s="34">
        <v>1968</v>
      </c>
      <c r="D777" s="14">
        <v>633.9</v>
      </c>
      <c r="E777" s="14">
        <v>354.9</v>
      </c>
      <c r="F777" s="14">
        <v>0</v>
      </c>
      <c r="G777" s="13" t="s">
        <v>1106</v>
      </c>
      <c r="H777" s="13"/>
      <c r="I777" s="13"/>
      <c r="J777" s="13"/>
      <c r="K777" s="14">
        <f t="shared" ref="K777:K779" si="696">558*D777</f>
        <v>353716.2</v>
      </c>
      <c r="L777" s="14">
        <f t="shared" ref="L777:L779" si="697">2469*D777</f>
        <v>1565099.0999999999</v>
      </c>
      <c r="M777" s="14">
        <f t="shared" ref="M777:M779" si="698">430*D777</f>
        <v>272577</v>
      </c>
      <c r="N777" s="14">
        <f t="shared" ref="N777:N779" si="699">511*D777</f>
        <v>323922.89999999997</v>
      </c>
      <c r="O777" s="14">
        <f t="shared" ref="O777:O779" si="700">375*D777</f>
        <v>237712.5</v>
      </c>
      <c r="P777" s="14"/>
      <c r="Q777" s="14">
        <f t="shared" ref="Q777:Q779" si="701">3961*D777</f>
        <v>2510877.9</v>
      </c>
      <c r="R777" s="14"/>
      <c r="S777" s="14">
        <f t="shared" ref="S777:S779" si="702">3011*D777</f>
        <v>1908672.9</v>
      </c>
      <c r="T777" s="14">
        <f t="shared" ref="T777:T779" si="703">116*D777</f>
        <v>73532.399999999994</v>
      </c>
      <c r="U777" s="14">
        <f t="shared" ref="U777:U779" si="704">34*D777</f>
        <v>21552.6</v>
      </c>
      <c r="V777" s="14">
        <f t="shared" si="683"/>
        <v>155066.77325999999</v>
      </c>
      <c r="W777" s="14">
        <f t="shared" si="684"/>
        <v>7422730.2732600002</v>
      </c>
      <c r="X777" s="18" t="s">
        <v>804</v>
      </c>
      <c r="Y777" s="45">
        <v>0</v>
      </c>
      <c r="Z777" s="45">
        <v>0</v>
      </c>
      <c r="AA777" s="45">
        <v>0</v>
      </c>
      <c r="AB777" s="17">
        <f t="shared" si="685"/>
        <v>7422730.2732600002</v>
      </c>
    </row>
    <row r="778" spans="1:28" s="10" customFormat="1" ht="93.75" customHeight="1" x14ac:dyDescent="0.25">
      <c r="A778" s="15">
        <f>IF(OR(C778=0,C778=""),"",COUNTA($C$464:C778))</f>
        <v>257</v>
      </c>
      <c r="B778" s="23" t="s">
        <v>723</v>
      </c>
      <c r="C778" s="43">
        <v>1969</v>
      </c>
      <c r="D778" s="37">
        <v>628.1</v>
      </c>
      <c r="E778" s="37">
        <v>345.9</v>
      </c>
      <c r="F778" s="14">
        <v>0</v>
      </c>
      <c r="G778" s="13" t="s">
        <v>1106</v>
      </c>
      <c r="H778" s="13"/>
      <c r="I778" s="13"/>
      <c r="J778" s="13"/>
      <c r="K778" s="14">
        <f t="shared" si="696"/>
        <v>350479.8</v>
      </c>
      <c r="L778" s="14">
        <f t="shared" si="697"/>
        <v>1550778.9000000001</v>
      </c>
      <c r="M778" s="14">
        <f t="shared" si="698"/>
        <v>270083</v>
      </c>
      <c r="N778" s="14">
        <f t="shared" si="699"/>
        <v>320959.10000000003</v>
      </c>
      <c r="O778" s="14">
        <f t="shared" si="700"/>
        <v>235537.5</v>
      </c>
      <c r="P778" s="14"/>
      <c r="Q778" s="14">
        <f t="shared" si="701"/>
        <v>2487904.1</v>
      </c>
      <c r="R778" s="14"/>
      <c r="S778" s="14">
        <f t="shared" si="702"/>
        <v>1891209.1</v>
      </c>
      <c r="T778" s="14">
        <f t="shared" si="703"/>
        <v>72859.600000000006</v>
      </c>
      <c r="U778" s="14">
        <f t="shared" si="704"/>
        <v>21355.4</v>
      </c>
      <c r="V778" s="14">
        <f t="shared" si="683"/>
        <v>153647.95753999997</v>
      </c>
      <c r="W778" s="14">
        <f t="shared" si="684"/>
        <v>7354814.4575399999</v>
      </c>
      <c r="X778" s="18" t="s">
        <v>804</v>
      </c>
      <c r="Y778" s="45">
        <v>0</v>
      </c>
      <c r="Z778" s="45">
        <v>0</v>
      </c>
      <c r="AA778" s="45">
        <v>0</v>
      </c>
      <c r="AB778" s="17">
        <f t="shared" si="685"/>
        <v>7354814.4575399999</v>
      </c>
    </row>
    <row r="779" spans="1:28" s="10" customFormat="1" ht="93.75" customHeight="1" x14ac:dyDescent="0.25">
      <c r="A779" s="15">
        <f>IF(OR(C779=0,C779=""),"",COUNTA($C$464:C779))</f>
        <v>258</v>
      </c>
      <c r="B779" s="79" t="s">
        <v>724</v>
      </c>
      <c r="C779" s="43">
        <v>1969</v>
      </c>
      <c r="D779" s="37">
        <v>1231.0999999999999</v>
      </c>
      <c r="E779" s="37">
        <v>676.6</v>
      </c>
      <c r="F779" s="14">
        <v>0</v>
      </c>
      <c r="G779" s="13" t="s">
        <v>1106</v>
      </c>
      <c r="H779" s="13"/>
      <c r="I779" s="13"/>
      <c r="J779" s="13"/>
      <c r="K779" s="14">
        <f t="shared" si="696"/>
        <v>686953.79999999993</v>
      </c>
      <c r="L779" s="14">
        <f t="shared" si="697"/>
        <v>3039585.9</v>
      </c>
      <c r="M779" s="14">
        <f t="shared" si="698"/>
        <v>529373</v>
      </c>
      <c r="N779" s="14">
        <f t="shared" si="699"/>
        <v>629092.1</v>
      </c>
      <c r="O779" s="14">
        <f t="shared" si="700"/>
        <v>461662.49999999994</v>
      </c>
      <c r="P779" s="14"/>
      <c r="Q779" s="14">
        <f t="shared" si="701"/>
        <v>4876387.0999999996</v>
      </c>
      <c r="R779" s="14"/>
      <c r="S779" s="14">
        <f t="shared" si="702"/>
        <v>3706842.0999999996</v>
      </c>
      <c r="T779" s="14">
        <f t="shared" si="703"/>
        <v>142807.59999999998</v>
      </c>
      <c r="U779" s="14">
        <f t="shared" si="704"/>
        <v>41857.399999999994</v>
      </c>
      <c r="V779" s="14">
        <f t="shared" si="683"/>
        <v>301155.86773999996</v>
      </c>
      <c r="W779" s="14">
        <f t="shared" si="684"/>
        <v>14415717.367739998</v>
      </c>
      <c r="X779" s="18" t="s">
        <v>804</v>
      </c>
      <c r="Y779" s="45">
        <v>0</v>
      </c>
      <c r="Z779" s="45">
        <v>0</v>
      </c>
      <c r="AA779" s="45">
        <v>0</v>
      </c>
      <c r="AB779" s="17">
        <f t="shared" si="685"/>
        <v>14415717.367739998</v>
      </c>
    </row>
    <row r="780" spans="1:28" s="10" customFormat="1" ht="93.75" customHeight="1" x14ac:dyDescent="0.25">
      <c r="A780" s="15">
        <f>IF(OR(C780=0,C780=""),"",COUNTA($C$464:C780))</f>
        <v>259</v>
      </c>
      <c r="B780" s="79" t="s">
        <v>122</v>
      </c>
      <c r="C780" s="23">
        <v>1969</v>
      </c>
      <c r="D780" s="37">
        <v>2102.1999999999998</v>
      </c>
      <c r="E780" s="37">
        <v>1174.0999999999999</v>
      </c>
      <c r="F780" s="14">
        <v>86.7</v>
      </c>
      <c r="G780" s="13" t="s">
        <v>1110</v>
      </c>
      <c r="H780" s="13"/>
      <c r="I780" s="13"/>
      <c r="J780" s="13"/>
      <c r="K780" s="14">
        <f>406*D780</f>
        <v>853493.2</v>
      </c>
      <c r="L780" s="14">
        <f>1207*D780</f>
        <v>2537355.4</v>
      </c>
      <c r="M780" s="14">
        <f>484*D780</f>
        <v>1017464.7999999999</v>
      </c>
      <c r="N780" s="14">
        <f>855*D780</f>
        <v>1797380.9999999998</v>
      </c>
      <c r="O780" s="14">
        <f>383*D780</f>
        <v>805142.6</v>
      </c>
      <c r="P780" s="14"/>
      <c r="Q780" s="14"/>
      <c r="R780" s="14">
        <f>297*D780</f>
        <v>624353.39999999991</v>
      </c>
      <c r="S780" s="14">
        <f>2763*D780</f>
        <v>5808378.5999999996</v>
      </c>
      <c r="T780" s="14">
        <f>102*D780</f>
        <v>214424.4</v>
      </c>
      <c r="U780" s="14">
        <f>35*D780</f>
        <v>73577</v>
      </c>
      <c r="V780" s="14">
        <f t="shared" si="683"/>
        <v>292281.05875999993</v>
      </c>
      <c r="W780" s="14">
        <f t="shared" si="684"/>
        <v>14023851.458759999</v>
      </c>
      <c r="X780" s="18" t="s">
        <v>804</v>
      </c>
      <c r="Y780" s="45">
        <v>0</v>
      </c>
      <c r="Z780" s="45">
        <v>0</v>
      </c>
      <c r="AA780" s="45">
        <v>0</v>
      </c>
      <c r="AB780" s="17">
        <f t="shared" si="685"/>
        <v>14023851.458759999</v>
      </c>
    </row>
    <row r="781" spans="1:28" s="10" customFormat="1" ht="93.75" customHeight="1" x14ac:dyDescent="0.25">
      <c r="A781" s="15">
        <f>IF(OR(C781=0,C781=""),"",COUNTA($C$464:C781))</f>
        <v>260</v>
      </c>
      <c r="B781" s="79" t="s">
        <v>725</v>
      </c>
      <c r="C781" s="43">
        <v>1969</v>
      </c>
      <c r="D781" s="37">
        <v>608.5</v>
      </c>
      <c r="E781" s="37">
        <v>335.3</v>
      </c>
      <c r="F781" s="14">
        <v>0</v>
      </c>
      <c r="G781" s="13" t="s">
        <v>1106</v>
      </c>
      <c r="H781" s="13"/>
      <c r="I781" s="13"/>
      <c r="J781" s="13"/>
      <c r="K781" s="14">
        <f>558*D781</f>
        <v>339543</v>
      </c>
      <c r="L781" s="14">
        <f>2469*D781</f>
        <v>1502386.5</v>
      </c>
      <c r="M781" s="14">
        <f>430*D781</f>
        <v>261655</v>
      </c>
      <c r="N781" s="14">
        <f>511*D781</f>
        <v>310943.5</v>
      </c>
      <c r="O781" s="14">
        <f>375*D781</f>
        <v>228187.5</v>
      </c>
      <c r="P781" s="14"/>
      <c r="Q781" s="14">
        <f>3961*D781</f>
        <v>2410268.5</v>
      </c>
      <c r="R781" s="14"/>
      <c r="S781" s="14">
        <f>3011*D781</f>
        <v>1832193.5</v>
      </c>
      <c r="T781" s="14">
        <f>116*D781</f>
        <v>70586</v>
      </c>
      <c r="U781" s="14">
        <f>34*D781</f>
        <v>20689</v>
      </c>
      <c r="V781" s="14">
        <f t="shared" si="683"/>
        <v>148853.3389</v>
      </c>
      <c r="W781" s="14">
        <f t="shared" si="684"/>
        <v>7125305.8388999999</v>
      </c>
      <c r="X781" s="18" t="s">
        <v>804</v>
      </c>
      <c r="Y781" s="45">
        <v>0</v>
      </c>
      <c r="Z781" s="45">
        <v>0</v>
      </c>
      <c r="AA781" s="45">
        <v>0</v>
      </c>
      <c r="AB781" s="17">
        <f t="shared" si="685"/>
        <v>7125305.8388999999</v>
      </c>
    </row>
    <row r="782" spans="1:28" s="10" customFormat="1" ht="93.75" customHeight="1" x14ac:dyDescent="0.25">
      <c r="A782" s="15">
        <f>IF(OR(C782=0,C782=""),"",COUNTA($C$464:C782))</f>
        <v>261</v>
      </c>
      <c r="B782" s="23" t="s">
        <v>123</v>
      </c>
      <c r="C782" s="34">
        <v>1969</v>
      </c>
      <c r="D782" s="14">
        <v>2095.1</v>
      </c>
      <c r="E782" s="14">
        <v>1256.3</v>
      </c>
      <c r="F782" s="14">
        <v>0</v>
      </c>
      <c r="G782" s="13" t="s">
        <v>1109</v>
      </c>
      <c r="H782" s="13"/>
      <c r="I782" s="13"/>
      <c r="J782" s="13"/>
      <c r="K782" s="14">
        <f>406*D782</f>
        <v>850610.6</v>
      </c>
      <c r="L782" s="14">
        <f>1207*D782</f>
        <v>2528785.6999999997</v>
      </c>
      <c r="M782" s="14">
        <f>484*D782</f>
        <v>1014028.3999999999</v>
      </c>
      <c r="N782" s="14">
        <f>855*D782</f>
        <v>1791310.5</v>
      </c>
      <c r="O782" s="14">
        <f>383*D782</f>
        <v>802423.29999999993</v>
      </c>
      <c r="P782" s="14"/>
      <c r="Q782" s="14"/>
      <c r="R782" s="14">
        <f>297*D782</f>
        <v>622244.69999999995</v>
      </c>
      <c r="S782" s="14">
        <f>2763*D782</f>
        <v>5788761.2999999998</v>
      </c>
      <c r="T782" s="14">
        <f>102*D782</f>
        <v>213700.19999999998</v>
      </c>
      <c r="U782" s="14">
        <f>35*D782</f>
        <v>73328.5</v>
      </c>
      <c r="V782" s="14">
        <f t="shared" si="683"/>
        <v>291293.90457999997</v>
      </c>
      <c r="W782" s="14">
        <f t="shared" si="684"/>
        <v>13976487.10458</v>
      </c>
      <c r="X782" s="18" t="s">
        <v>804</v>
      </c>
      <c r="Y782" s="45">
        <v>0</v>
      </c>
      <c r="Z782" s="45">
        <v>0</v>
      </c>
      <c r="AA782" s="45">
        <v>0</v>
      </c>
      <c r="AB782" s="17">
        <f t="shared" si="685"/>
        <v>13976487.10458</v>
      </c>
    </row>
    <row r="783" spans="1:28" s="10" customFormat="1" ht="93.75" customHeight="1" x14ac:dyDescent="0.25">
      <c r="A783" s="15">
        <f>IF(OR(C783=0,C783=""),"",COUNTA($C$464:C783))</f>
        <v>262</v>
      </c>
      <c r="B783" s="23" t="s">
        <v>726</v>
      </c>
      <c r="C783" s="34">
        <v>1969</v>
      </c>
      <c r="D783" s="14">
        <v>672.1</v>
      </c>
      <c r="E783" s="14">
        <v>387.2</v>
      </c>
      <c r="F783" s="14">
        <v>0</v>
      </c>
      <c r="G783" s="13" t="s">
        <v>1106</v>
      </c>
      <c r="H783" s="13"/>
      <c r="I783" s="13"/>
      <c r="J783" s="13"/>
      <c r="K783" s="14">
        <f t="shared" ref="K783:K789" si="705">558*D783</f>
        <v>375031.8</v>
      </c>
      <c r="L783" s="14">
        <f t="shared" ref="L783:L789" si="706">2469*D783</f>
        <v>1659414.9000000001</v>
      </c>
      <c r="M783" s="14">
        <f t="shared" ref="M783:M786" si="707">430*D783</f>
        <v>289003</v>
      </c>
      <c r="N783" s="14">
        <f t="shared" ref="N783:N789" si="708">511*D783</f>
        <v>343443.10000000003</v>
      </c>
      <c r="O783" s="14">
        <f t="shared" ref="O783:O789" si="709">375*D783</f>
        <v>252037.5</v>
      </c>
      <c r="P783" s="14"/>
      <c r="Q783" s="14">
        <f t="shared" ref="Q783:Q789" si="710">3961*D783</f>
        <v>2662188.1</v>
      </c>
      <c r="R783" s="14"/>
      <c r="S783" s="14">
        <f t="shared" ref="S783:S789" si="711">3011*D783</f>
        <v>2023693.1</v>
      </c>
      <c r="T783" s="14">
        <f t="shared" ref="T783:T789" si="712">116*D783</f>
        <v>77963.600000000006</v>
      </c>
      <c r="U783" s="14">
        <f t="shared" ref="U783:U786" si="713">34*D783</f>
        <v>22851.4</v>
      </c>
      <c r="V783" s="14">
        <f t="shared" si="683"/>
        <v>164411.38713999998</v>
      </c>
      <c r="W783" s="14">
        <f t="shared" si="684"/>
        <v>7870037.8871400002</v>
      </c>
      <c r="X783" s="18" t="s">
        <v>804</v>
      </c>
      <c r="Y783" s="45">
        <v>0</v>
      </c>
      <c r="Z783" s="45">
        <v>0</v>
      </c>
      <c r="AA783" s="45">
        <v>0</v>
      </c>
      <c r="AB783" s="17">
        <f t="shared" si="685"/>
        <v>7870037.8871400002</v>
      </c>
    </row>
    <row r="784" spans="1:28" s="10" customFormat="1" ht="93.75" customHeight="1" x14ac:dyDescent="0.25">
      <c r="A784" s="15">
        <f>IF(OR(C784=0,C784=""),"",COUNTA($C$464:C784))</f>
        <v>263</v>
      </c>
      <c r="B784" s="23" t="s">
        <v>798</v>
      </c>
      <c r="C784" s="34">
        <v>1970</v>
      </c>
      <c r="D784" s="14">
        <v>691</v>
      </c>
      <c r="E784" s="14">
        <v>387.8</v>
      </c>
      <c r="F784" s="14">
        <v>0</v>
      </c>
      <c r="G784" s="13" t="s">
        <v>1106</v>
      </c>
      <c r="H784" s="13"/>
      <c r="I784" s="13"/>
      <c r="J784" s="13"/>
      <c r="K784" s="14">
        <f t="shared" si="705"/>
        <v>385578</v>
      </c>
      <c r="L784" s="14">
        <f t="shared" si="706"/>
        <v>1706079</v>
      </c>
      <c r="M784" s="14">
        <f t="shared" si="707"/>
        <v>297130</v>
      </c>
      <c r="N784" s="14">
        <f t="shared" si="708"/>
        <v>353101</v>
      </c>
      <c r="O784" s="14">
        <f t="shared" si="709"/>
        <v>259125</v>
      </c>
      <c r="P784" s="14"/>
      <c r="Q784" s="14">
        <f t="shared" si="710"/>
        <v>2737051</v>
      </c>
      <c r="R784" s="14"/>
      <c r="S784" s="14">
        <f t="shared" si="711"/>
        <v>2080601</v>
      </c>
      <c r="T784" s="14">
        <f t="shared" si="712"/>
        <v>80156</v>
      </c>
      <c r="U784" s="14">
        <f t="shared" si="713"/>
        <v>23494</v>
      </c>
      <c r="V784" s="14">
        <f t="shared" si="683"/>
        <v>169034.76939999999</v>
      </c>
      <c r="W784" s="14">
        <f t="shared" si="684"/>
        <v>8091349.7693999996</v>
      </c>
      <c r="X784" s="18" t="s">
        <v>804</v>
      </c>
      <c r="Y784" s="45">
        <v>0</v>
      </c>
      <c r="Z784" s="45">
        <v>0</v>
      </c>
      <c r="AA784" s="45">
        <v>0</v>
      </c>
      <c r="AB784" s="17">
        <f t="shared" si="685"/>
        <v>8091349.7693999996</v>
      </c>
    </row>
    <row r="785" spans="1:28" s="10" customFormat="1" ht="93.75" customHeight="1" x14ac:dyDescent="0.25">
      <c r="A785" s="15">
        <f>IF(OR(C785=0,C785=""),"",COUNTA($C$464:C785))</f>
        <v>264</v>
      </c>
      <c r="B785" s="23" t="s">
        <v>799</v>
      </c>
      <c r="C785" s="34">
        <v>1970</v>
      </c>
      <c r="D785" s="14">
        <v>861.5</v>
      </c>
      <c r="E785" s="14">
        <v>364.7</v>
      </c>
      <c r="F785" s="14">
        <v>0</v>
      </c>
      <c r="G785" s="13" t="s">
        <v>1106</v>
      </c>
      <c r="H785" s="13"/>
      <c r="I785" s="13"/>
      <c r="J785" s="13"/>
      <c r="K785" s="14">
        <f t="shared" si="705"/>
        <v>480717</v>
      </c>
      <c r="L785" s="14">
        <f t="shared" si="706"/>
        <v>2127043.5</v>
      </c>
      <c r="M785" s="14">
        <f t="shared" si="707"/>
        <v>370445</v>
      </c>
      <c r="N785" s="14">
        <f t="shared" si="708"/>
        <v>440226.5</v>
      </c>
      <c r="O785" s="14">
        <f t="shared" si="709"/>
        <v>323062.5</v>
      </c>
      <c r="P785" s="14"/>
      <c r="Q785" s="14">
        <f t="shared" si="710"/>
        <v>3412401.5</v>
      </c>
      <c r="R785" s="14">
        <f>187*D785</f>
        <v>161100.5</v>
      </c>
      <c r="S785" s="14">
        <f t="shared" si="711"/>
        <v>2593976.5</v>
      </c>
      <c r="T785" s="14">
        <f t="shared" si="712"/>
        <v>99934</v>
      </c>
      <c r="U785" s="14">
        <f t="shared" si="713"/>
        <v>29291</v>
      </c>
      <c r="V785" s="14">
        <f t="shared" si="683"/>
        <v>214190.60979999998</v>
      </c>
      <c r="W785" s="14">
        <f t="shared" si="684"/>
        <v>10252388.6098</v>
      </c>
      <c r="X785" s="18" t="s">
        <v>804</v>
      </c>
      <c r="Y785" s="45">
        <v>0</v>
      </c>
      <c r="Z785" s="45">
        <v>0</v>
      </c>
      <c r="AA785" s="45">
        <v>0</v>
      </c>
      <c r="AB785" s="17">
        <f t="shared" si="685"/>
        <v>10252388.6098</v>
      </c>
    </row>
    <row r="786" spans="1:28" s="10" customFormat="1" ht="93.75" customHeight="1" x14ac:dyDescent="0.25">
      <c r="A786" s="15">
        <f>IF(OR(C786=0,C786=""),"",COUNTA($C$464:C786))</f>
        <v>265</v>
      </c>
      <c r="B786" s="23" t="s">
        <v>800</v>
      </c>
      <c r="C786" s="34">
        <v>1970</v>
      </c>
      <c r="D786" s="14">
        <v>625.1</v>
      </c>
      <c r="E786" s="14">
        <v>348.1</v>
      </c>
      <c r="F786" s="14">
        <v>0</v>
      </c>
      <c r="G786" s="13" t="s">
        <v>1106</v>
      </c>
      <c r="H786" s="13"/>
      <c r="I786" s="13"/>
      <c r="J786" s="13"/>
      <c r="K786" s="14">
        <f t="shared" si="705"/>
        <v>348805.8</v>
      </c>
      <c r="L786" s="14">
        <f t="shared" si="706"/>
        <v>1543371.9000000001</v>
      </c>
      <c r="M786" s="14">
        <f t="shared" si="707"/>
        <v>268793</v>
      </c>
      <c r="N786" s="14">
        <f t="shared" si="708"/>
        <v>319426.10000000003</v>
      </c>
      <c r="O786" s="14">
        <f t="shared" si="709"/>
        <v>234412.5</v>
      </c>
      <c r="P786" s="14"/>
      <c r="Q786" s="14">
        <f t="shared" si="710"/>
        <v>2476021.1</v>
      </c>
      <c r="R786" s="14"/>
      <c r="S786" s="14">
        <f t="shared" si="711"/>
        <v>1882176.1</v>
      </c>
      <c r="T786" s="14">
        <f t="shared" si="712"/>
        <v>72511.600000000006</v>
      </c>
      <c r="U786" s="14">
        <f t="shared" si="713"/>
        <v>21253.4</v>
      </c>
      <c r="V786" s="14">
        <f t="shared" si="683"/>
        <v>152914.08734</v>
      </c>
      <c r="W786" s="14">
        <f t="shared" si="684"/>
        <v>7319685.5873400001</v>
      </c>
      <c r="X786" s="18" t="s">
        <v>804</v>
      </c>
      <c r="Y786" s="45">
        <v>0</v>
      </c>
      <c r="Z786" s="45">
        <v>0</v>
      </c>
      <c r="AA786" s="45">
        <v>0</v>
      </c>
      <c r="AB786" s="17">
        <f t="shared" si="685"/>
        <v>7319685.5873400001</v>
      </c>
    </row>
    <row r="787" spans="1:28" s="10" customFormat="1" ht="93.75" customHeight="1" x14ac:dyDescent="0.25">
      <c r="A787" s="15">
        <f>IF(OR(C787=0,C787=""),"",COUNTA($C$464:C787))</f>
        <v>266</v>
      </c>
      <c r="B787" s="23" t="s">
        <v>801</v>
      </c>
      <c r="C787" s="34">
        <v>1970</v>
      </c>
      <c r="D787" s="14">
        <v>1873.9</v>
      </c>
      <c r="E787" s="14">
        <v>704.7</v>
      </c>
      <c r="F787" s="14">
        <v>0</v>
      </c>
      <c r="G787" s="13" t="s">
        <v>1106</v>
      </c>
      <c r="H787" s="13"/>
      <c r="I787" s="13"/>
      <c r="J787" s="13"/>
      <c r="K787" s="14">
        <f t="shared" si="705"/>
        <v>1045636.2000000001</v>
      </c>
      <c r="L787" s="14">
        <f t="shared" si="706"/>
        <v>4626659.1000000006</v>
      </c>
      <c r="M787" s="14"/>
      <c r="N787" s="14">
        <f t="shared" si="708"/>
        <v>957562.9</v>
      </c>
      <c r="O787" s="14">
        <f t="shared" si="709"/>
        <v>702712.5</v>
      </c>
      <c r="P787" s="14"/>
      <c r="Q787" s="14">
        <f t="shared" si="710"/>
        <v>7422517.9000000004</v>
      </c>
      <c r="R787" s="14">
        <f>187*D787</f>
        <v>350419.3</v>
      </c>
      <c r="S787" s="14">
        <f t="shared" si="711"/>
        <v>5642312.9000000004</v>
      </c>
      <c r="T787" s="14">
        <f t="shared" si="712"/>
        <v>217372.40000000002</v>
      </c>
      <c r="U787" s="14"/>
      <c r="V787" s="14">
        <f t="shared" si="683"/>
        <v>448655.13448000007</v>
      </c>
      <c r="W787" s="14">
        <f t="shared" si="684"/>
        <v>21413848.334480003</v>
      </c>
      <c r="X787" s="18" t="s">
        <v>804</v>
      </c>
      <c r="Y787" s="45">
        <v>0</v>
      </c>
      <c r="Z787" s="45">
        <v>0</v>
      </c>
      <c r="AA787" s="45">
        <v>0</v>
      </c>
      <c r="AB787" s="17">
        <f t="shared" si="685"/>
        <v>21413848.334480003</v>
      </c>
    </row>
    <row r="788" spans="1:28" s="10" customFormat="1" ht="93.75" customHeight="1" x14ac:dyDescent="0.25">
      <c r="A788" s="15">
        <f>IF(OR(C788=0,C788=""),"",COUNTA($C$464:C788))</f>
        <v>267</v>
      </c>
      <c r="B788" s="23" t="s">
        <v>802</v>
      </c>
      <c r="C788" s="34">
        <v>1970</v>
      </c>
      <c r="D788" s="14">
        <v>470.6</v>
      </c>
      <c r="E788" s="14">
        <v>349.4</v>
      </c>
      <c r="F788" s="14">
        <v>0</v>
      </c>
      <c r="G788" s="13" t="s">
        <v>1106</v>
      </c>
      <c r="H788" s="13"/>
      <c r="I788" s="13"/>
      <c r="J788" s="13"/>
      <c r="K788" s="14">
        <f t="shared" si="705"/>
        <v>262594.8</v>
      </c>
      <c r="L788" s="14">
        <f t="shared" si="706"/>
        <v>1161911.4000000001</v>
      </c>
      <c r="M788" s="14">
        <f t="shared" ref="M788:M789" si="714">430*D788</f>
        <v>202358</v>
      </c>
      <c r="N788" s="14">
        <f t="shared" si="708"/>
        <v>240476.6</v>
      </c>
      <c r="O788" s="14">
        <f t="shared" si="709"/>
        <v>176475</v>
      </c>
      <c r="P788" s="14"/>
      <c r="Q788" s="14">
        <f t="shared" si="710"/>
        <v>1864046.6</v>
      </c>
      <c r="R788" s="14"/>
      <c r="S788" s="14">
        <f t="shared" si="711"/>
        <v>1416976.6</v>
      </c>
      <c r="T788" s="14">
        <f t="shared" si="712"/>
        <v>54589.600000000006</v>
      </c>
      <c r="U788" s="14">
        <f t="shared" ref="U788:U789" si="715">34*D788</f>
        <v>16000.400000000001</v>
      </c>
      <c r="V788" s="14">
        <f t="shared" si="683"/>
        <v>115119.77203999998</v>
      </c>
      <c r="W788" s="14">
        <f t="shared" si="684"/>
        <v>5510548.7720400002</v>
      </c>
      <c r="X788" s="18" t="s">
        <v>804</v>
      </c>
      <c r="Y788" s="45">
        <v>0</v>
      </c>
      <c r="Z788" s="45">
        <v>0</v>
      </c>
      <c r="AA788" s="45">
        <v>0</v>
      </c>
      <c r="AB788" s="17">
        <f t="shared" si="685"/>
        <v>5510548.7720400002</v>
      </c>
    </row>
    <row r="789" spans="1:28" s="10" customFormat="1" ht="93.75" customHeight="1" x14ac:dyDescent="0.25">
      <c r="A789" s="15">
        <f>IF(OR(C789=0,C789=""),"",COUNTA($C$464:C789))</f>
        <v>268</v>
      </c>
      <c r="B789" s="23" t="s">
        <v>803</v>
      </c>
      <c r="C789" s="34">
        <v>1970</v>
      </c>
      <c r="D789" s="14">
        <v>655.5</v>
      </c>
      <c r="E789" s="14">
        <v>368.4</v>
      </c>
      <c r="F789" s="14">
        <v>0</v>
      </c>
      <c r="G789" s="13" t="s">
        <v>1106</v>
      </c>
      <c r="H789" s="13"/>
      <c r="I789" s="13"/>
      <c r="J789" s="13"/>
      <c r="K789" s="14">
        <f t="shared" si="705"/>
        <v>365769</v>
      </c>
      <c r="L789" s="14">
        <f t="shared" si="706"/>
        <v>1618429.5</v>
      </c>
      <c r="M789" s="14">
        <f t="shared" si="714"/>
        <v>281865</v>
      </c>
      <c r="N789" s="14">
        <f t="shared" si="708"/>
        <v>334960.5</v>
      </c>
      <c r="O789" s="14">
        <f t="shared" si="709"/>
        <v>245812.5</v>
      </c>
      <c r="P789" s="14"/>
      <c r="Q789" s="14">
        <f t="shared" si="710"/>
        <v>2596435.5</v>
      </c>
      <c r="R789" s="14"/>
      <c r="S789" s="14">
        <f t="shared" si="711"/>
        <v>1973710.5</v>
      </c>
      <c r="T789" s="14">
        <f t="shared" si="712"/>
        <v>76038</v>
      </c>
      <c r="U789" s="14">
        <f t="shared" si="715"/>
        <v>22287</v>
      </c>
      <c r="V789" s="14">
        <f t="shared" si="683"/>
        <v>160350.63869999998</v>
      </c>
      <c r="W789" s="14">
        <f t="shared" si="684"/>
        <v>7675658.1387</v>
      </c>
      <c r="X789" s="18" t="s">
        <v>804</v>
      </c>
      <c r="Y789" s="45">
        <v>0</v>
      </c>
      <c r="Z789" s="45">
        <v>0</v>
      </c>
      <c r="AA789" s="45">
        <v>0</v>
      </c>
      <c r="AB789" s="17">
        <f t="shared" si="685"/>
        <v>7675658.1387</v>
      </c>
    </row>
    <row r="790" spans="1:28" s="10" customFormat="1" ht="93.75" customHeight="1" x14ac:dyDescent="0.25">
      <c r="A790" s="13"/>
      <c r="B790" s="23"/>
      <c r="C790" s="34"/>
      <c r="D790" s="22">
        <f>SUM(D771:D789)</f>
        <v>26064.599999999995</v>
      </c>
      <c r="E790" s="22">
        <f t="shared" ref="E790:F790" si="716">SUM(E771:E789)</f>
        <v>13505.8</v>
      </c>
      <c r="F790" s="22">
        <f t="shared" si="716"/>
        <v>1383.5</v>
      </c>
      <c r="G790" s="13"/>
      <c r="H790" s="13"/>
      <c r="I790" s="13"/>
      <c r="J790" s="13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22">
        <f>SUM(W771:W789)</f>
        <v>249198543.64376003</v>
      </c>
      <c r="X790" s="22"/>
      <c r="Y790" s="22"/>
      <c r="Z790" s="22"/>
      <c r="AA790" s="22">
        <f t="shared" ref="AA790:AB790" si="717">SUM(AA771:AA789)</f>
        <v>0</v>
      </c>
      <c r="AB790" s="22">
        <f t="shared" si="717"/>
        <v>249198543.64376003</v>
      </c>
    </row>
    <row r="791" spans="1:28" s="10" customFormat="1" ht="93.75" customHeight="1" x14ac:dyDescent="0.25">
      <c r="A791" s="13"/>
      <c r="B791" s="25" t="s">
        <v>1103</v>
      </c>
      <c r="C791" s="34"/>
      <c r="D791" s="22">
        <f>D468+D473+D480+D485+D502+D506+D519+D523+D531+D626+D629+D643+D662+D667+D671+D674+D688+D692+D700+D709+D732+D739+D743+D751+D754+D758+D761+D764+D769+D790</f>
        <v>642551.85000000009</v>
      </c>
      <c r="E791" s="22">
        <f>E468+E473+E480+E485+E502+E506+E519+E523+E531+E626+E629+E643+E662+E667+E671+E674+E688+E692+E700+E709+E732+E739+E743+E751+E754+E758+E761+E764+E769+E790</f>
        <v>459940.00999999995</v>
      </c>
      <c r="F791" s="22">
        <f>F468+F473+F480+F485+F502+F506+F519+F523+F531+F626+F629+F643+F662+F667+F671+F674+F688+F692+F700+F709+F732+F739+F743+F751+F754+F758+F761+F764+F769+F790</f>
        <v>46179.69</v>
      </c>
      <c r="G791" s="13"/>
      <c r="H791" s="13"/>
      <c r="I791" s="13"/>
      <c r="J791" s="13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22">
        <f>W468+W473+W480+W485+W502+W506+W519+W523+W531+W626+W629+W643+W662+W667+W671+W674+W688+W692+W700+W709+W732+W739+W743+W751+W754+W758+W761+W764+W769+W790</f>
        <v>4853057570.7693939</v>
      </c>
      <c r="X791" s="17"/>
      <c r="Y791" s="17"/>
      <c r="Z791" s="17"/>
      <c r="AA791" s="17"/>
      <c r="AB791" s="22">
        <f>AB468+AB473+AB480+AB485+AB502+AB506+AB519+AB523+AB531+AB626+AB629+AB643+AB662+AB667+AB671+AB674+AB688+AB692+AB700+AB709+AB732+AB739+AB743+AB751+AB754+AB758+AB761+AB764+AB769+AB790</f>
        <v>4853057570.7693939</v>
      </c>
    </row>
    <row r="792" spans="1:28" s="10" customFormat="1" ht="93.75" customHeight="1" x14ac:dyDescent="0.25">
      <c r="A792" s="13"/>
      <c r="B792" s="25" t="s">
        <v>1055</v>
      </c>
      <c r="C792" s="34"/>
      <c r="D792" s="14"/>
      <c r="E792" s="14"/>
      <c r="F792" s="14"/>
      <c r="G792" s="13"/>
      <c r="H792" s="13"/>
      <c r="I792" s="13"/>
      <c r="J792" s="13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7"/>
      <c r="X792" s="17"/>
      <c r="Y792" s="17"/>
      <c r="Z792" s="17"/>
      <c r="AA792" s="17"/>
      <c r="AB792" s="17"/>
    </row>
    <row r="793" spans="1:28" s="10" customFormat="1" ht="93.75" customHeight="1" x14ac:dyDescent="0.25">
      <c r="A793" s="13"/>
      <c r="B793" s="25" t="s">
        <v>88</v>
      </c>
      <c r="C793" s="34"/>
      <c r="D793" s="14"/>
      <c r="E793" s="14"/>
      <c r="F793" s="14"/>
      <c r="G793" s="13"/>
      <c r="H793" s="13"/>
      <c r="I793" s="13"/>
      <c r="J793" s="13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7"/>
      <c r="X793" s="17"/>
      <c r="Y793" s="17"/>
      <c r="Z793" s="17"/>
      <c r="AA793" s="17"/>
      <c r="AB793" s="17"/>
    </row>
    <row r="794" spans="1:28" s="10" customFormat="1" ht="93.75" customHeight="1" x14ac:dyDescent="0.25">
      <c r="A794" s="15">
        <f>IF(OR(C794=0,C794=""),"",COUNTA($C$794:C794))</f>
        <v>1</v>
      </c>
      <c r="B794" s="23" t="s">
        <v>838</v>
      </c>
      <c r="C794" s="34">
        <v>1972</v>
      </c>
      <c r="D794" s="14">
        <v>611.79999999999995</v>
      </c>
      <c r="E794" s="14">
        <v>568.6</v>
      </c>
      <c r="F794" s="14">
        <v>0</v>
      </c>
      <c r="G794" s="13" t="s">
        <v>1106</v>
      </c>
      <c r="H794" s="13"/>
      <c r="I794" s="13"/>
      <c r="J794" s="13"/>
      <c r="K794" s="14">
        <f>558*D794</f>
        <v>341384.39999999997</v>
      </c>
      <c r="L794" s="14"/>
      <c r="M794" s="14">
        <f>430*D794</f>
        <v>263074</v>
      </c>
      <c r="N794" s="14">
        <f>511*D794</f>
        <v>312629.8</v>
      </c>
      <c r="O794" s="14"/>
      <c r="P794" s="14"/>
      <c r="Q794" s="14">
        <f>3961*D794</f>
        <v>2423339.7999999998</v>
      </c>
      <c r="R794" s="14">
        <f>187*D794</f>
        <v>114406.59999999999</v>
      </c>
      <c r="S794" s="14">
        <f>3011*D794</f>
        <v>1842129.7999999998</v>
      </c>
      <c r="T794" s="14">
        <f>116*D794</f>
        <v>70968.799999999988</v>
      </c>
      <c r="U794" s="14">
        <f>34*D794</f>
        <v>20801.199999999997</v>
      </c>
      <c r="V794" s="14">
        <f>(K794+L794+M794+N794+O794+P794+Q794+R794+S794+T794)*0.0214</f>
        <v>114873.77047999999</v>
      </c>
      <c r="W794" s="14">
        <f>K794+L794+M794+N794+O794+P794+Q794+R794+S794+T794+U794+V794</f>
        <v>5503608.1704800008</v>
      </c>
      <c r="X794" s="18" t="s">
        <v>1053</v>
      </c>
      <c r="Y794" s="45">
        <v>0</v>
      </c>
      <c r="Z794" s="45">
        <v>0</v>
      </c>
      <c r="AA794" s="45">
        <v>0</v>
      </c>
      <c r="AB794" s="17">
        <f t="shared" ref="AB794" si="718">W794-(Y794+Z794+AA794)</f>
        <v>5503608.1704800008</v>
      </c>
    </row>
    <row r="795" spans="1:28" s="10" customFormat="1" ht="93.75" customHeight="1" x14ac:dyDescent="0.25">
      <c r="A795" s="15" t="str">
        <f>IF(OR(C795=0,C795=""),"",COUNTA($C$794:C795))</f>
        <v/>
      </c>
      <c r="B795" s="23"/>
      <c r="C795" s="34"/>
      <c r="D795" s="22">
        <f>SUM(D794:D794)</f>
        <v>611.79999999999995</v>
      </c>
      <c r="E795" s="22">
        <f>SUM(E794:E794)</f>
        <v>568.6</v>
      </c>
      <c r="F795" s="22">
        <f>SUM(F794:F794)</f>
        <v>0</v>
      </c>
      <c r="G795" s="13"/>
      <c r="H795" s="13"/>
      <c r="I795" s="13"/>
      <c r="J795" s="13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22">
        <f>SUM(W794:W794)</f>
        <v>5503608.1704800008</v>
      </c>
      <c r="X795" s="22"/>
      <c r="Y795" s="22"/>
      <c r="Z795" s="22"/>
      <c r="AA795" s="22">
        <f t="shared" ref="AA795:AB795" si="719">SUM(AA794:AA794)</f>
        <v>0</v>
      </c>
      <c r="AB795" s="22">
        <f t="shared" si="719"/>
        <v>5503608.1704800008</v>
      </c>
    </row>
    <row r="796" spans="1:28" s="10" customFormat="1" ht="93.75" customHeight="1" x14ac:dyDescent="0.25">
      <c r="A796" s="15" t="str">
        <f>IF(OR(C796=0,C796=""),"",COUNTA($C$794:C796))</f>
        <v/>
      </c>
      <c r="B796" s="25" t="s">
        <v>1086</v>
      </c>
      <c r="C796" s="34"/>
      <c r="D796" s="14"/>
      <c r="E796" s="14"/>
      <c r="F796" s="14"/>
      <c r="G796" s="13"/>
      <c r="H796" s="13"/>
      <c r="I796" s="13"/>
      <c r="J796" s="13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7"/>
      <c r="X796" s="17"/>
      <c r="Y796" s="17"/>
      <c r="Z796" s="17"/>
      <c r="AA796" s="17"/>
      <c r="AB796" s="17"/>
    </row>
    <row r="797" spans="1:28" s="10" customFormat="1" ht="93.75" customHeight="1" x14ac:dyDescent="0.25">
      <c r="A797" s="15">
        <f>IF(OR(C797=0,C797=""),"",COUNTA($C$794:C797))</f>
        <v>2</v>
      </c>
      <c r="B797" s="23" t="s">
        <v>839</v>
      </c>
      <c r="C797" s="34">
        <v>1972</v>
      </c>
      <c r="D797" s="14">
        <v>457.3</v>
      </c>
      <c r="E797" s="14">
        <v>401.7</v>
      </c>
      <c r="F797" s="14">
        <v>0</v>
      </c>
      <c r="G797" s="13" t="s">
        <v>1106</v>
      </c>
      <c r="H797" s="13"/>
      <c r="I797" s="13"/>
      <c r="J797" s="13"/>
      <c r="K797" s="14">
        <f>558*D797</f>
        <v>255173.4</v>
      </c>
      <c r="L797" s="14"/>
      <c r="M797" s="14">
        <f>430*D797</f>
        <v>196639</v>
      </c>
      <c r="N797" s="14">
        <f>511*D797</f>
        <v>233680.30000000002</v>
      </c>
      <c r="O797" s="14"/>
      <c r="P797" s="14"/>
      <c r="Q797" s="14">
        <f>3961*D797</f>
        <v>1811365.3</v>
      </c>
      <c r="R797" s="14">
        <f>187*D797</f>
        <v>85515.1</v>
      </c>
      <c r="S797" s="14">
        <f>3011*D797</f>
        <v>1376930.3</v>
      </c>
      <c r="T797" s="14">
        <f>116*D797</f>
        <v>53046.8</v>
      </c>
      <c r="U797" s="14">
        <f>34*D797</f>
        <v>15548.2</v>
      </c>
      <c r="V797" s="14">
        <f>(K797+L797+M797+N797+O797+P797+Q797+R797+S797+T797)*0.0214</f>
        <v>85864.294280000002</v>
      </c>
      <c r="W797" s="14">
        <f>K797+L797+M797+N797+O797+P797+Q797+R797+S797+T797+U797+V797</f>
        <v>4113762.6942800004</v>
      </c>
      <c r="X797" s="18" t="s">
        <v>1053</v>
      </c>
      <c r="Y797" s="45">
        <v>0</v>
      </c>
      <c r="Z797" s="45">
        <v>0</v>
      </c>
      <c r="AA797" s="45">
        <v>0</v>
      </c>
      <c r="AB797" s="17">
        <f t="shared" ref="AB797" si="720">W797-(Y797+Z797+AA797)</f>
        <v>4113762.6942800004</v>
      </c>
    </row>
    <row r="798" spans="1:28" s="10" customFormat="1" ht="93.75" customHeight="1" x14ac:dyDescent="0.25">
      <c r="A798" s="15" t="str">
        <f>IF(OR(C798=0,C798=""),"",COUNTA($C$794:C798))</f>
        <v/>
      </c>
      <c r="B798" s="23"/>
      <c r="C798" s="34"/>
      <c r="D798" s="22">
        <f>SUM(D797:D797)</f>
        <v>457.3</v>
      </c>
      <c r="E798" s="22">
        <f>SUM(E797:E797)</f>
        <v>401.7</v>
      </c>
      <c r="F798" s="22">
        <f>SUM(F797:F797)</f>
        <v>0</v>
      </c>
      <c r="G798" s="13"/>
      <c r="H798" s="13"/>
      <c r="I798" s="13"/>
      <c r="J798" s="13"/>
      <c r="K798" s="14"/>
      <c r="L798" s="14"/>
      <c r="M798" s="14"/>
      <c r="N798" s="16"/>
      <c r="O798" s="14"/>
      <c r="P798" s="14"/>
      <c r="Q798" s="14"/>
      <c r="R798" s="14"/>
      <c r="S798" s="14"/>
      <c r="T798" s="14"/>
      <c r="U798" s="14"/>
      <c r="V798" s="14"/>
      <c r="W798" s="22">
        <f>SUM(W797:W797)</f>
        <v>4113762.6942800004</v>
      </c>
      <c r="X798" s="22"/>
      <c r="Y798" s="22"/>
      <c r="Z798" s="22"/>
      <c r="AA798" s="22">
        <f t="shared" ref="AA798:AB798" si="721">SUM(AA797:AA797)</f>
        <v>0</v>
      </c>
      <c r="AB798" s="22">
        <f t="shared" si="721"/>
        <v>4113762.6942800004</v>
      </c>
    </row>
    <row r="799" spans="1:28" s="10" customFormat="1" ht="93.75" customHeight="1" x14ac:dyDescent="0.25">
      <c r="A799" s="15" t="str">
        <f>IF(OR(C799=0,C799=""),"",COUNTA($C$794:C799))</f>
        <v/>
      </c>
      <c r="B799" s="25" t="s">
        <v>1087</v>
      </c>
      <c r="C799" s="34"/>
      <c r="D799" s="14"/>
      <c r="E799" s="14"/>
      <c r="F799" s="14"/>
      <c r="G799" s="13"/>
      <c r="H799" s="13"/>
      <c r="I799" s="13"/>
      <c r="J799" s="13"/>
      <c r="K799" s="14"/>
      <c r="L799" s="14"/>
      <c r="M799" s="14"/>
      <c r="N799" s="16"/>
      <c r="O799" s="14"/>
      <c r="P799" s="14"/>
      <c r="Q799" s="14"/>
      <c r="R799" s="14"/>
      <c r="S799" s="14"/>
      <c r="T799" s="14"/>
      <c r="U799" s="14"/>
      <c r="V799" s="14"/>
      <c r="W799" s="17"/>
      <c r="X799" s="17"/>
      <c r="Y799" s="17"/>
      <c r="Z799" s="17"/>
      <c r="AA799" s="17"/>
      <c r="AB799" s="17"/>
    </row>
    <row r="800" spans="1:28" s="11" customFormat="1" ht="93.75" customHeight="1" x14ac:dyDescent="0.25">
      <c r="A800" s="15">
        <f>IF(OR(C800=0,C800=""),"",COUNTA($C$794:C800))</f>
        <v>3</v>
      </c>
      <c r="B800" s="23" t="s">
        <v>840</v>
      </c>
      <c r="C800" s="34">
        <v>1972</v>
      </c>
      <c r="D800" s="14">
        <v>622.9</v>
      </c>
      <c r="E800" s="14">
        <v>246.7</v>
      </c>
      <c r="F800" s="14">
        <v>0</v>
      </c>
      <c r="G800" s="13" t="s">
        <v>1106</v>
      </c>
      <c r="H800" s="13"/>
      <c r="I800" s="13"/>
      <c r="J800" s="13"/>
      <c r="K800" s="14">
        <f t="shared" ref="K800:K801" si="722">558*D800</f>
        <v>347578.2</v>
      </c>
      <c r="L800" s="14">
        <f t="shared" ref="L800:L801" si="723">2469*D800</f>
        <v>1537940.0999999999</v>
      </c>
      <c r="M800" s="14">
        <f t="shared" ref="M800:M801" si="724">430*D800</f>
        <v>267847</v>
      </c>
      <c r="N800" s="14">
        <f t="shared" ref="N800:N801" si="725">511*D800</f>
        <v>318301.89999999997</v>
      </c>
      <c r="O800" s="14"/>
      <c r="P800" s="14"/>
      <c r="Q800" s="14">
        <f t="shared" ref="Q800:Q806" si="726">3961*D800</f>
        <v>2467306.9</v>
      </c>
      <c r="R800" s="14"/>
      <c r="S800" s="14">
        <f t="shared" ref="S800:S801" si="727">3011*D800</f>
        <v>1875551.9</v>
      </c>
      <c r="T800" s="14">
        <f t="shared" ref="T800:T801" si="728">116*D800</f>
        <v>72256.399999999994</v>
      </c>
      <c r="U800" s="14">
        <f t="shared" ref="U800:U801" si="729">34*D800</f>
        <v>21178.6</v>
      </c>
      <c r="V800" s="14">
        <f t="shared" ref="V800:V803" si="730">(K800+L800+M800+N800+O800+P800+Q800+R800+S800+T800)*0.0214</f>
        <v>147377.14335999999</v>
      </c>
      <c r="W800" s="14">
        <f t="shared" ref="W800:W806" si="731">K800+L800+M800+N800+O800+P800+Q800+R800+S800+T800+U800+V800</f>
        <v>7055338.1433600001</v>
      </c>
      <c r="X800" s="18" t="s">
        <v>1053</v>
      </c>
      <c r="Y800" s="45">
        <v>0</v>
      </c>
      <c r="Z800" s="45">
        <v>0</v>
      </c>
      <c r="AA800" s="45">
        <v>0</v>
      </c>
      <c r="AB800" s="17">
        <f t="shared" ref="AB800:AB806" si="732">W800-(Y800+Z800+AA800)</f>
        <v>7055338.1433600001</v>
      </c>
    </row>
    <row r="801" spans="1:28" s="10" customFormat="1" ht="93.75" customHeight="1" x14ac:dyDescent="0.25">
      <c r="A801" s="15">
        <f>IF(OR(C801=0,C801=""),"",COUNTA($C$794:C801))</f>
        <v>4</v>
      </c>
      <c r="B801" s="23" t="s">
        <v>841</v>
      </c>
      <c r="C801" s="34">
        <v>1972</v>
      </c>
      <c r="D801" s="14">
        <v>562.70000000000005</v>
      </c>
      <c r="E801" s="14">
        <v>310.2</v>
      </c>
      <c r="F801" s="14">
        <v>123.8</v>
      </c>
      <c r="G801" s="13" t="s">
        <v>1106</v>
      </c>
      <c r="H801" s="13"/>
      <c r="I801" s="13"/>
      <c r="J801" s="13"/>
      <c r="K801" s="14">
        <f t="shared" si="722"/>
        <v>313986.60000000003</v>
      </c>
      <c r="L801" s="14">
        <f t="shared" si="723"/>
        <v>1389306.3</v>
      </c>
      <c r="M801" s="14">
        <f t="shared" si="724"/>
        <v>241961.00000000003</v>
      </c>
      <c r="N801" s="14">
        <f t="shared" si="725"/>
        <v>287539.7</v>
      </c>
      <c r="O801" s="14">
        <f>375*D801</f>
        <v>211012.50000000003</v>
      </c>
      <c r="P801" s="14"/>
      <c r="Q801" s="14">
        <f t="shared" si="726"/>
        <v>2228854.7000000002</v>
      </c>
      <c r="R801" s="14"/>
      <c r="S801" s="14">
        <f t="shared" si="727"/>
        <v>1694289.7000000002</v>
      </c>
      <c r="T801" s="14">
        <f t="shared" si="728"/>
        <v>65273.200000000004</v>
      </c>
      <c r="U801" s="14">
        <f t="shared" si="729"/>
        <v>19131.800000000003</v>
      </c>
      <c r="V801" s="14">
        <f t="shared" si="730"/>
        <v>137649.58718</v>
      </c>
      <c r="W801" s="14">
        <f t="shared" si="731"/>
        <v>6589005.0871800007</v>
      </c>
      <c r="X801" s="18" t="s">
        <v>1053</v>
      </c>
      <c r="Y801" s="45">
        <v>0</v>
      </c>
      <c r="Z801" s="45">
        <v>0</v>
      </c>
      <c r="AA801" s="45">
        <v>0</v>
      </c>
      <c r="AB801" s="17">
        <f t="shared" si="732"/>
        <v>6589005.0871800007</v>
      </c>
    </row>
    <row r="802" spans="1:28" s="10" customFormat="1" ht="93.75" customHeight="1" x14ac:dyDescent="0.25">
      <c r="A802" s="15">
        <f>IF(OR(C802=0,C802=""),"",COUNTA($C$794:C802))</f>
        <v>5</v>
      </c>
      <c r="B802" s="23" t="s">
        <v>899</v>
      </c>
      <c r="C802" s="34">
        <v>1973</v>
      </c>
      <c r="D802" s="14">
        <v>1128.8</v>
      </c>
      <c r="E802" s="14">
        <v>490.7</v>
      </c>
      <c r="F802" s="14">
        <v>0</v>
      </c>
      <c r="G802" s="13" t="s">
        <v>1106</v>
      </c>
      <c r="H802" s="13"/>
      <c r="I802" s="13"/>
      <c r="J802" s="13"/>
      <c r="K802" s="14"/>
      <c r="L802" s="14"/>
      <c r="M802" s="14"/>
      <c r="N802" s="14"/>
      <c r="O802" s="14"/>
      <c r="P802" s="14"/>
      <c r="Q802" s="14">
        <f t="shared" si="726"/>
        <v>4471176.8</v>
      </c>
      <c r="R802" s="14"/>
      <c r="S802" s="14"/>
      <c r="T802" s="14"/>
      <c r="U802" s="14"/>
      <c r="V802" s="14">
        <f t="shared" si="730"/>
        <v>95683.183519999991</v>
      </c>
      <c r="W802" s="14">
        <f t="shared" si="731"/>
        <v>4566859.9835200002</v>
      </c>
      <c r="X802" s="18" t="s">
        <v>1053</v>
      </c>
      <c r="Y802" s="45">
        <v>0</v>
      </c>
      <c r="Z802" s="45">
        <v>0</v>
      </c>
      <c r="AA802" s="45">
        <v>0</v>
      </c>
      <c r="AB802" s="17">
        <f t="shared" si="732"/>
        <v>4566859.9835200002</v>
      </c>
    </row>
    <row r="803" spans="1:28" s="10" customFormat="1" ht="93.75" customHeight="1" x14ac:dyDescent="0.25">
      <c r="A803" s="15">
        <f>IF(OR(C803=0,C803=""),"",COUNTA($C$794:C803))</f>
        <v>6</v>
      </c>
      <c r="B803" s="23" t="s">
        <v>963</v>
      </c>
      <c r="C803" s="34">
        <v>1974</v>
      </c>
      <c r="D803" s="14">
        <v>681.4</v>
      </c>
      <c r="E803" s="14">
        <v>246.8</v>
      </c>
      <c r="F803" s="14">
        <v>0</v>
      </c>
      <c r="G803" s="13" t="s">
        <v>1106</v>
      </c>
      <c r="H803" s="13"/>
      <c r="I803" s="13"/>
      <c r="J803" s="13"/>
      <c r="K803" s="14"/>
      <c r="L803" s="14"/>
      <c r="M803" s="14"/>
      <c r="N803" s="14"/>
      <c r="O803" s="14"/>
      <c r="P803" s="14"/>
      <c r="Q803" s="14">
        <f t="shared" si="726"/>
        <v>2699025.4</v>
      </c>
      <c r="R803" s="14"/>
      <c r="S803" s="14"/>
      <c r="T803" s="14"/>
      <c r="U803" s="14"/>
      <c r="V803" s="14">
        <f t="shared" si="730"/>
        <v>57759.143559999997</v>
      </c>
      <c r="W803" s="14">
        <f t="shared" si="731"/>
        <v>2756784.5435600001</v>
      </c>
      <c r="X803" s="18" t="s">
        <v>1053</v>
      </c>
      <c r="Y803" s="45">
        <v>0</v>
      </c>
      <c r="Z803" s="45">
        <v>0</v>
      </c>
      <c r="AA803" s="45">
        <v>0</v>
      </c>
      <c r="AB803" s="17">
        <f t="shared" si="732"/>
        <v>2756784.5435600001</v>
      </c>
    </row>
    <row r="804" spans="1:28" s="10" customFormat="1" ht="93.75" customHeight="1" x14ac:dyDescent="0.25">
      <c r="A804" s="15">
        <f>IF(OR(C804=0,C804=""),"",COUNTA($C$794:C804))</f>
        <v>7</v>
      </c>
      <c r="B804" s="23" t="s">
        <v>964</v>
      </c>
      <c r="C804" s="34">
        <v>1974</v>
      </c>
      <c r="D804" s="14">
        <v>593.4</v>
      </c>
      <c r="E804" s="14">
        <v>321.81</v>
      </c>
      <c r="F804" s="14">
        <v>132.4</v>
      </c>
      <c r="G804" s="13" t="s">
        <v>1106</v>
      </c>
      <c r="H804" s="13"/>
      <c r="I804" s="13"/>
      <c r="J804" s="13"/>
      <c r="K804" s="14"/>
      <c r="L804" s="14"/>
      <c r="M804" s="14"/>
      <c r="N804" s="14"/>
      <c r="O804" s="14"/>
      <c r="P804" s="14"/>
      <c r="Q804" s="14">
        <f t="shared" si="726"/>
        <v>2350457.4</v>
      </c>
      <c r="R804" s="14"/>
      <c r="S804" s="14"/>
      <c r="T804" s="14"/>
      <c r="U804" s="14"/>
      <c r="V804" s="13"/>
      <c r="W804" s="14">
        <f t="shared" si="731"/>
        <v>2350457.4</v>
      </c>
      <c r="X804" s="18" t="s">
        <v>1053</v>
      </c>
      <c r="Y804" s="45">
        <v>0</v>
      </c>
      <c r="Z804" s="45">
        <v>0</v>
      </c>
      <c r="AA804" s="45">
        <v>0</v>
      </c>
      <c r="AB804" s="17">
        <f t="shared" si="732"/>
        <v>2350457.4</v>
      </c>
    </row>
    <row r="805" spans="1:28" s="10" customFormat="1" ht="93.75" customHeight="1" x14ac:dyDescent="0.25">
      <c r="A805" s="15">
        <f>IF(OR(C805=0,C805=""),"",COUNTA($C$794:C805))</f>
        <v>8</v>
      </c>
      <c r="B805" s="23" t="s">
        <v>965</v>
      </c>
      <c r="C805" s="34">
        <v>1974</v>
      </c>
      <c r="D805" s="14">
        <v>271.8</v>
      </c>
      <c r="E805" s="14">
        <v>179.2</v>
      </c>
      <c r="F805" s="14">
        <v>59.7</v>
      </c>
      <c r="G805" s="13" t="s">
        <v>1106</v>
      </c>
      <c r="H805" s="13"/>
      <c r="I805" s="13"/>
      <c r="J805" s="13"/>
      <c r="K805" s="14"/>
      <c r="L805" s="14"/>
      <c r="M805" s="14"/>
      <c r="N805" s="14"/>
      <c r="O805" s="14"/>
      <c r="P805" s="14"/>
      <c r="Q805" s="14">
        <f t="shared" si="726"/>
        <v>1076599.8</v>
      </c>
      <c r="R805" s="14"/>
      <c r="S805" s="14"/>
      <c r="T805" s="14"/>
      <c r="U805" s="14"/>
      <c r="V805" s="13"/>
      <c r="W805" s="14">
        <f t="shared" si="731"/>
        <v>1076599.8</v>
      </c>
      <c r="X805" s="18" t="s">
        <v>1053</v>
      </c>
      <c r="Y805" s="45">
        <v>0</v>
      </c>
      <c r="Z805" s="45">
        <v>0</v>
      </c>
      <c r="AA805" s="45">
        <v>0</v>
      </c>
      <c r="AB805" s="17">
        <f t="shared" si="732"/>
        <v>1076599.8</v>
      </c>
    </row>
    <row r="806" spans="1:28" s="10" customFormat="1" ht="93.75" customHeight="1" x14ac:dyDescent="0.25">
      <c r="A806" s="15">
        <f>IF(OR(C806=0,C806=""),"",COUNTA($C$794:C806))</f>
        <v>9</v>
      </c>
      <c r="B806" s="23" t="s">
        <v>1044</v>
      </c>
      <c r="C806" s="34">
        <v>1976</v>
      </c>
      <c r="D806" s="14">
        <v>762.1</v>
      </c>
      <c r="E806" s="14">
        <v>479.2</v>
      </c>
      <c r="F806" s="14">
        <v>114.8</v>
      </c>
      <c r="G806" s="13" t="s">
        <v>1106</v>
      </c>
      <c r="H806" s="13"/>
      <c r="I806" s="13"/>
      <c r="J806" s="13"/>
      <c r="K806" s="14"/>
      <c r="L806" s="14"/>
      <c r="M806" s="14"/>
      <c r="N806" s="14"/>
      <c r="O806" s="14"/>
      <c r="P806" s="14"/>
      <c r="Q806" s="14">
        <f t="shared" si="726"/>
        <v>3018678.1</v>
      </c>
      <c r="R806" s="14"/>
      <c r="S806" s="14"/>
      <c r="T806" s="14"/>
      <c r="U806" s="14"/>
      <c r="V806" s="14">
        <f>(K806+L806+M806+N806+O806+P806+Q806+R806+S806+T806)*0.0214</f>
        <v>64599.711340000002</v>
      </c>
      <c r="W806" s="14">
        <f t="shared" si="731"/>
        <v>3083277.81134</v>
      </c>
      <c r="X806" s="18" t="s">
        <v>1053</v>
      </c>
      <c r="Y806" s="45">
        <v>0</v>
      </c>
      <c r="Z806" s="45">
        <v>0</v>
      </c>
      <c r="AA806" s="45">
        <v>0</v>
      </c>
      <c r="AB806" s="17">
        <f t="shared" si="732"/>
        <v>3083277.81134</v>
      </c>
    </row>
    <row r="807" spans="1:28" s="10" customFormat="1" ht="93.75" customHeight="1" x14ac:dyDescent="0.25">
      <c r="A807" s="15" t="str">
        <f>IF(OR(C807=0,C807=""),"",COUNTA($C$794:C807))</f>
        <v/>
      </c>
      <c r="B807" s="23"/>
      <c r="C807" s="34"/>
      <c r="D807" s="22">
        <f>SUM(D800:D806)</f>
        <v>4623.1000000000004</v>
      </c>
      <c r="E807" s="22">
        <f t="shared" ref="E807:F807" si="733">SUM(E800:E806)</f>
        <v>2274.6099999999997</v>
      </c>
      <c r="F807" s="22">
        <f t="shared" si="733"/>
        <v>430.7</v>
      </c>
      <c r="G807" s="13"/>
      <c r="H807" s="13"/>
      <c r="I807" s="13"/>
      <c r="J807" s="13"/>
      <c r="K807" s="14"/>
      <c r="L807" s="14"/>
      <c r="M807" s="14"/>
      <c r="N807" s="16"/>
      <c r="O807" s="14"/>
      <c r="P807" s="14"/>
      <c r="Q807" s="14"/>
      <c r="R807" s="14"/>
      <c r="S807" s="14"/>
      <c r="T807" s="14"/>
      <c r="U807" s="14"/>
      <c r="V807" s="14"/>
      <c r="W807" s="22">
        <f>SUM(W800:W806)</f>
        <v>27478322.768959999</v>
      </c>
      <c r="X807" s="22"/>
      <c r="Y807" s="22"/>
      <c r="Z807" s="22"/>
      <c r="AA807" s="22">
        <f t="shared" ref="AA807:AB807" si="734">SUM(AA800:AA806)</f>
        <v>0</v>
      </c>
      <c r="AB807" s="22">
        <f t="shared" si="734"/>
        <v>27478322.768959999</v>
      </c>
    </row>
    <row r="808" spans="1:28" s="10" customFormat="1" ht="93.75" customHeight="1" x14ac:dyDescent="0.25">
      <c r="A808" s="15" t="str">
        <f>IF(OR(C808=0,C808=""),"",COUNTA($C$794:C808))</f>
        <v/>
      </c>
      <c r="B808" s="25" t="s">
        <v>1088</v>
      </c>
      <c r="C808" s="34"/>
      <c r="D808" s="14"/>
      <c r="E808" s="14"/>
      <c r="F808" s="14"/>
      <c r="G808" s="13"/>
      <c r="H808" s="13"/>
      <c r="I808" s="13"/>
      <c r="J808" s="13"/>
      <c r="K808" s="14"/>
      <c r="L808" s="14"/>
      <c r="M808" s="14"/>
      <c r="N808" s="16"/>
      <c r="O808" s="14"/>
      <c r="P808" s="14"/>
      <c r="Q808" s="14"/>
      <c r="R808" s="14"/>
      <c r="S808" s="14"/>
      <c r="T808" s="14"/>
      <c r="U808" s="14"/>
      <c r="V808" s="14"/>
      <c r="W808" s="17"/>
      <c r="X808" s="17"/>
      <c r="Y808" s="17"/>
      <c r="Z808" s="17"/>
      <c r="AA808" s="17"/>
      <c r="AB808" s="17"/>
    </row>
    <row r="809" spans="1:28" s="11" customFormat="1" ht="93.75" customHeight="1" x14ac:dyDescent="0.25">
      <c r="A809" s="15">
        <f>IF(OR(C809=0,C809=""),"",COUNTA($C$794:C809))</f>
        <v>10</v>
      </c>
      <c r="B809" s="23" t="s">
        <v>177</v>
      </c>
      <c r="C809" s="34">
        <v>1972</v>
      </c>
      <c r="D809" s="14">
        <v>775.2</v>
      </c>
      <c r="E809" s="14">
        <v>711.7</v>
      </c>
      <c r="F809" s="14">
        <v>63.5</v>
      </c>
      <c r="G809" s="13" t="s">
        <v>1106</v>
      </c>
      <c r="H809" s="13"/>
      <c r="I809" s="13"/>
      <c r="J809" s="13"/>
      <c r="K809" s="14">
        <f t="shared" ref="K809:K810" si="735">558*D809</f>
        <v>432561.60000000003</v>
      </c>
      <c r="L809" s="14"/>
      <c r="M809" s="14">
        <f t="shared" ref="M809:M810" si="736">430*D809</f>
        <v>333336</v>
      </c>
      <c r="N809" s="14">
        <f t="shared" ref="N809:N810" si="737">511*D809</f>
        <v>396127.2</v>
      </c>
      <c r="O809" s="14"/>
      <c r="P809" s="14"/>
      <c r="Q809" s="14"/>
      <c r="R809" s="14"/>
      <c r="S809" s="14"/>
      <c r="T809" s="14">
        <f t="shared" ref="T809:T810" si="738">116*D809</f>
        <v>89923.200000000012</v>
      </c>
      <c r="U809" s="14"/>
      <c r="V809" s="14"/>
      <c r="W809" s="14">
        <f t="shared" ref="W809:W812" si="739">K809+L809+M809+N809+O809+P809+Q809+R809+S809+T809+U809+V809</f>
        <v>1251948</v>
      </c>
      <c r="X809" s="18" t="s">
        <v>1053</v>
      </c>
      <c r="Y809" s="45">
        <v>0</v>
      </c>
      <c r="Z809" s="45">
        <v>0</v>
      </c>
      <c r="AA809" s="45">
        <v>0</v>
      </c>
      <c r="AB809" s="17">
        <f t="shared" ref="AB809:AB812" si="740">W809-(Y809+Z809+AA809)</f>
        <v>1251948</v>
      </c>
    </row>
    <row r="810" spans="1:28" s="10" customFormat="1" ht="93.75" customHeight="1" x14ac:dyDescent="0.25">
      <c r="A810" s="15">
        <f>IF(OR(C810=0,C810=""),"",COUNTA($C$794:C810))</f>
        <v>11</v>
      </c>
      <c r="B810" s="23" t="s">
        <v>842</v>
      </c>
      <c r="C810" s="34">
        <v>1972</v>
      </c>
      <c r="D810" s="14">
        <v>793.3</v>
      </c>
      <c r="E810" s="14">
        <v>734.3</v>
      </c>
      <c r="F810" s="14">
        <v>59</v>
      </c>
      <c r="G810" s="13" t="s">
        <v>1106</v>
      </c>
      <c r="H810" s="13"/>
      <c r="I810" s="13"/>
      <c r="J810" s="13"/>
      <c r="K810" s="14">
        <f t="shared" si="735"/>
        <v>442661.39999999997</v>
      </c>
      <c r="L810" s="14">
        <f>2469*D810</f>
        <v>1958657.7</v>
      </c>
      <c r="M810" s="14">
        <f t="shared" si="736"/>
        <v>341119</v>
      </c>
      <c r="N810" s="14">
        <f t="shared" si="737"/>
        <v>405376.3</v>
      </c>
      <c r="O810" s="14">
        <f>375*D810</f>
        <v>297487.5</v>
      </c>
      <c r="P810" s="14"/>
      <c r="Q810" s="14">
        <f t="shared" ref="Q810:Q812" si="741">3961*D810</f>
        <v>3142261.3</v>
      </c>
      <c r="R810" s="14"/>
      <c r="S810" s="14">
        <f>3011*D810</f>
        <v>2388626.2999999998</v>
      </c>
      <c r="T810" s="14">
        <f t="shared" si="738"/>
        <v>92022.799999999988</v>
      </c>
      <c r="U810" s="14"/>
      <c r="V810" s="14"/>
      <c r="W810" s="14">
        <f t="shared" si="739"/>
        <v>9068212.3000000007</v>
      </c>
      <c r="X810" s="18" t="s">
        <v>1053</v>
      </c>
      <c r="Y810" s="45">
        <v>0</v>
      </c>
      <c r="Z810" s="45">
        <v>0</v>
      </c>
      <c r="AA810" s="45">
        <v>0</v>
      </c>
      <c r="AB810" s="17">
        <f t="shared" si="740"/>
        <v>9068212.3000000007</v>
      </c>
    </row>
    <row r="811" spans="1:28" s="10" customFormat="1" ht="93.75" customHeight="1" x14ac:dyDescent="0.25">
      <c r="A811" s="15">
        <f>IF(OR(C811=0,C811=""),"",COUNTA($C$794:C811))</f>
        <v>12</v>
      </c>
      <c r="B811" s="23" t="s">
        <v>900</v>
      </c>
      <c r="C811" s="34">
        <v>1973</v>
      </c>
      <c r="D811" s="14">
        <v>394.2</v>
      </c>
      <c r="E811" s="14">
        <v>363.8</v>
      </c>
      <c r="F811" s="14">
        <v>30.4</v>
      </c>
      <c r="G811" s="13" t="s">
        <v>1106</v>
      </c>
      <c r="H811" s="13"/>
      <c r="I811" s="13"/>
      <c r="J811" s="13"/>
      <c r="K811" s="14"/>
      <c r="L811" s="14"/>
      <c r="M811" s="14"/>
      <c r="N811" s="14"/>
      <c r="O811" s="14"/>
      <c r="P811" s="14"/>
      <c r="Q811" s="14">
        <f t="shared" si="741"/>
        <v>1561426.2</v>
      </c>
      <c r="R811" s="14"/>
      <c r="S811" s="14"/>
      <c r="T811" s="14"/>
      <c r="U811" s="14"/>
      <c r="V811" s="13"/>
      <c r="W811" s="14">
        <f t="shared" si="739"/>
        <v>1561426.2</v>
      </c>
      <c r="X811" s="18" t="s">
        <v>1053</v>
      </c>
      <c r="Y811" s="45">
        <v>0</v>
      </c>
      <c r="Z811" s="45">
        <v>0</v>
      </c>
      <c r="AA811" s="45">
        <v>0</v>
      </c>
      <c r="AB811" s="17">
        <f t="shared" si="740"/>
        <v>1561426.2</v>
      </c>
    </row>
    <row r="812" spans="1:28" s="10" customFormat="1" ht="93.75" customHeight="1" x14ac:dyDescent="0.25">
      <c r="A812" s="15">
        <f>IF(OR(C812=0,C812=""),"",COUNTA($C$794:C812))</f>
        <v>13</v>
      </c>
      <c r="B812" s="23" t="s">
        <v>901</v>
      </c>
      <c r="C812" s="34">
        <v>1973</v>
      </c>
      <c r="D812" s="14">
        <v>658.1</v>
      </c>
      <c r="E812" s="14">
        <v>610</v>
      </c>
      <c r="F812" s="14">
        <v>48</v>
      </c>
      <c r="G812" s="13" t="s">
        <v>1106</v>
      </c>
      <c r="H812" s="13"/>
      <c r="I812" s="13"/>
      <c r="J812" s="13"/>
      <c r="K812" s="14"/>
      <c r="L812" s="14"/>
      <c r="M812" s="14"/>
      <c r="N812" s="14"/>
      <c r="O812" s="14"/>
      <c r="P812" s="14"/>
      <c r="Q812" s="14">
        <f t="shared" si="741"/>
        <v>2606734.1</v>
      </c>
      <c r="R812" s="14"/>
      <c r="S812" s="14"/>
      <c r="T812" s="14"/>
      <c r="U812" s="14"/>
      <c r="V812" s="13"/>
      <c r="W812" s="14">
        <f t="shared" si="739"/>
        <v>2606734.1</v>
      </c>
      <c r="X812" s="18" t="s">
        <v>1053</v>
      </c>
      <c r="Y812" s="45">
        <v>0</v>
      </c>
      <c r="Z812" s="45">
        <v>0</v>
      </c>
      <c r="AA812" s="45">
        <v>0</v>
      </c>
      <c r="AB812" s="17">
        <f t="shared" si="740"/>
        <v>2606734.1</v>
      </c>
    </row>
    <row r="813" spans="1:28" s="10" customFormat="1" ht="93.75" customHeight="1" x14ac:dyDescent="0.25">
      <c r="A813" s="15" t="str">
        <f>IF(OR(C813=0,C813=""),"",COUNTA($C$794:C813))</f>
        <v/>
      </c>
      <c r="B813" s="23"/>
      <c r="C813" s="34"/>
      <c r="D813" s="22">
        <f>SUM(D809:D812)</f>
        <v>2620.8000000000002</v>
      </c>
      <c r="E813" s="22">
        <f>SUM(E809:E812)</f>
        <v>2419.8000000000002</v>
      </c>
      <c r="F813" s="22">
        <f>SUM(F809:F812)</f>
        <v>200.9</v>
      </c>
      <c r="G813" s="13"/>
      <c r="H813" s="13"/>
      <c r="I813" s="13"/>
      <c r="J813" s="13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3"/>
      <c r="W813" s="22">
        <f>SUM(W809:W812)</f>
        <v>14488320.6</v>
      </c>
      <c r="X813" s="22"/>
      <c r="Y813" s="22"/>
      <c r="Z813" s="22"/>
      <c r="AA813" s="22">
        <f t="shared" ref="AA813:AB813" si="742">SUM(AA809:AA812)</f>
        <v>0</v>
      </c>
      <c r="AB813" s="22">
        <f t="shared" si="742"/>
        <v>14488320.6</v>
      </c>
    </row>
    <row r="814" spans="1:28" s="10" customFormat="1" ht="93.75" customHeight="1" x14ac:dyDescent="0.25">
      <c r="A814" s="15" t="str">
        <f>IF(OR(C814=0,C814=""),"",COUNTA($C$794:C814))</f>
        <v/>
      </c>
      <c r="B814" s="25" t="s">
        <v>1089</v>
      </c>
      <c r="C814" s="34"/>
      <c r="D814" s="14"/>
      <c r="E814" s="14"/>
      <c r="F814" s="14"/>
      <c r="G814" s="13"/>
      <c r="H814" s="13"/>
      <c r="I814" s="13"/>
      <c r="J814" s="13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3"/>
      <c r="W814" s="17"/>
      <c r="X814" s="17"/>
      <c r="Y814" s="17"/>
      <c r="Z814" s="17"/>
      <c r="AA814" s="17"/>
      <c r="AB814" s="17"/>
    </row>
    <row r="815" spans="1:28" s="10" customFormat="1" ht="93.75" customHeight="1" x14ac:dyDescent="0.25">
      <c r="A815" s="15">
        <f>IF(OR(C815=0,C815=""),"",COUNTA($C$794:C815))</f>
        <v>14</v>
      </c>
      <c r="B815" s="23" t="s">
        <v>805</v>
      </c>
      <c r="C815" s="34">
        <v>1971</v>
      </c>
      <c r="D815" s="14">
        <v>676.6</v>
      </c>
      <c r="E815" s="14">
        <v>605.79999999999995</v>
      </c>
      <c r="F815" s="14">
        <v>0</v>
      </c>
      <c r="G815" s="13" t="s">
        <v>1106</v>
      </c>
      <c r="H815" s="13"/>
      <c r="I815" s="13"/>
      <c r="J815" s="13"/>
      <c r="K815" s="14">
        <f t="shared" ref="K815:K819" si="743">558*D815</f>
        <v>377542.8</v>
      </c>
      <c r="L815" s="14"/>
      <c r="M815" s="14">
        <f t="shared" ref="M815:M819" si="744">430*D815</f>
        <v>290938</v>
      </c>
      <c r="N815" s="14">
        <f t="shared" ref="N815:N819" si="745">511*D815</f>
        <v>345742.60000000003</v>
      </c>
      <c r="O815" s="14">
        <f t="shared" ref="O815:O819" si="746">375*D815</f>
        <v>253725</v>
      </c>
      <c r="P815" s="14"/>
      <c r="Q815" s="14">
        <f t="shared" ref="Q815:Q823" si="747">3961*D815</f>
        <v>2680012.6</v>
      </c>
      <c r="R815" s="14"/>
      <c r="S815" s="14">
        <f t="shared" ref="S815:S819" si="748">3011*D815</f>
        <v>2037242.6</v>
      </c>
      <c r="T815" s="14">
        <f t="shared" ref="T815:T819" si="749">116*D815</f>
        <v>78485.600000000006</v>
      </c>
      <c r="U815" s="14"/>
      <c r="V815" s="14"/>
      <c r="W815" s="14">
        <f t="shared" ref="W815:W823" si="750">K815+L815+M815+N815+O815+P815+Q815+R815+S815+T815+U815+V815</f>
        <v>6063689.1999999993</v>
      </c>
      <c r="X815" s="18" t="s">
        <v>1053</v>
      </c>
      <c r="Y815" s="45">
        <v>0</v>
      </c>
      <c r="Z815" s="45">
        <v>0</v>
      </c>
      <c r="AA815" s="45">
        <v>0</v>
      </c>
      <c r="AB815" s="17">
        <f t="shared" ref="AB815:AB823" si="751">W815-(Y815+Z815+AA815)</f>
        <v>6063689.1999999993</v>
      </c>
    </row>
    <row r="816" spans="1:28" s="10" customFormat="1" ht="93.75" customHeight="1" x14ac:dyDescent="0.25">
      <c r="A816" s="15">
        <f>IF(OR(C816=0,C816=""),"",COUNTA($C$794:C816))</f>
        <v>15</v>
      </c>
      <c r="B816" s="23" t="s">
        <v>843</v>
      </c>
      <c r="C816" s="34">
        <v>1972</v>
      </c>
      <c r="D816" s="14">
        <v>725.3</v>
      </c>
      <c r="E816" s="14">
        <v>473.1</v>
      </c>
      <c r="F816" s="14">
        <v>0</v>
      </c>
      <c r="G816" s="13" t="s">
        <v>1106</v>
      </c>
      <c r="H816" s="13"/>
      <c r="I816" s="13"/>
      <c r="J816" s="13"/>
      <c r="K816" s="14">
        <f t="shared" si="743"/>
        <v>404717.39999999997</v>
      </c>
      <c r="L816" s="14">
        <f t="shared" ref="L816:L817" si="752">2469*D816</f>
        <v>1790765.7</v>
      </c>
      <c r="M816" s="14">
        <f t="shared" si="744"/>
        <v>311879</v>
      </c>
      <c r="N816" s="14">
        <f t="shared" si="745"/>
        <v>370628.3</v>
      </c>
      <c r="O816" s="14">
        <f t="shared" si="746"/>
        <v>271987.5</v>
      </c>
      <c r="P816" s="14"/>
      <c r="Q816" s="14">
        <f t="shared" si="747"/>
        <v>2872913.3</v>
      </c>
      <c r="R816" s="14"/>
      <c r="S816" s="14">
        <f t="shared" si="748"/>
        <v>2183878.2999999998</v>
      </c>
      <c r="T816" s="14">
        <f t="shared" si="749"/>
        <v>84134.799999999988</v>
      </c>
      <c r="U816" s="14"/>
      <c r="V816" s="14"/>
      <c r="W816" s="14">
        <f t="shared" si="750"/>
        <v>8290904.2999999989</v>
      </c>
      <c r="X816" s="18" t="s">
        <v>1053</v>
      </c>
      <c r="Y816" s="45">
        <v>0</v>
      </c>
      <c r="Z816" s="45">
        <v>0</v>
      </c>
      <c r="AA816" s="45">
        <v>0</v>
      </c>
      <c r="AB816" s="17">
        <f t="shared" si="751"/>
        <v>8290904.2999999989</v>
      </c>
    </row>
    <row r="817" spans="1:28" s="10" customFormat="1" ht="93.75" customHeight="1" x14ac:dyDescent="0.25">
      <c r="A817" s="15">
        <f>IF(OR(C817=0,C817=""),"",COUNTA($C$794:C817))</f>
        <v>16</v>
      </c>
      <c r="B817" s="23" t="s">
        <v>844</v>
      </c>
      <c r="C817" s="34">
        <v>1972</v>
      </c>
      <c r="D817" s="14">
        <v>713.3</v>
      </c>
      <c r="E817" s="14">
        <v>453.9</v>
      </c>
      <c r="F817" s="14">
        <v>0</v>
      </c>
      <c r="G817" s="13" t="s">
        <v>1106</v>
      </c>
      <c r="H817" s="13"/>
      <c r="I817" s="13"/>
      <c r="J817" s="13"/>
      <c r="K817" s="14">
        <f t="shared" si="743"/>
        <v>398021.39999999997</v>
      </c>
      <c r="L817" s="14">
        <f t="shared" si="752"/>
        <v>1761137.7</v>
      </c>
      <c r="M817" s="14">
        <f t="shared" si="744"/>
        <v>306719</v>
      </c>
      <c r="N817" s="14">
        <f t="shared" si="745"/>
        <v>364496.3</v>
      </c>
      <c r="O817" s="14">
        <f t="shared" si="746"/>
        <v>267487.5</v>
      </c>
      <c r="P817" s="14"/>
      <c r="Q817" s="14">
        <f t="shared" si="747"/>
        <v>2825381.3</v>
      </c>
      <c r="R817" s="14"/>
      <c r="S817" s="14">
        <f t="shared" si="748"/>
        <v>2147746.2999999998</v>
      </c>
      <c r="T817" s="14">
        <f t="shared" si="749"/>
        <v>82742.799999999988</v>
      </c>
      <c r="U817" s="14">
        <f t="shared" ref="U817:U819" si="753">34*D817</f>
        <v>24252.199999999997</v>
      </c>
      <c r="V817" s="14">
        <f t="shared" ref="V817:V819" si="754">(K817+L817+M817+N817+O817+P817+Q817+R817+S817+T817)*0.0214</f>
        <v>174489.87121999997</v>
      </c>
      <c r="W817" s="14">
        <f t="shared" si="750"/>
        <v>8352474.3712199992</v>
      </c>
      <c r="X817" s="18" t="s">
        <v>1053</v>
      </c>
      <c r="Y817" s="45">
        <v>0</v>
      </c>
      <c r="Z817" s="45">
        <v>0</v>
      </c>
      <c r="AA817" s="45">
        <v>0</v>
      </c>
      <c r="AB817" s="17">
        <f t="shared" si="751"/>
        <v>8352474.3712199992</v>
      </c>
    </row>
    <row r="818" spans="1:28" s="10" customFormat="1" ht="93.75" customHeight="1" x14ac:dyDescent="0.25">
      <c r="A818" s="15">
        <f>IF(OR(C818=0,C818=""),"",COUNTA($C$794:C818))</f>
        <v>17</v>
      </c>
      <c r="B818" s="23" t="s">
        <v>845</v>
      </c>
      <c r="C818" s="34">
        <v>1972</v>
      </c>
      <c r="D818" s="14">
        <v>366.5</v>
      </c>
      <c r="E818" s="14">
        <v>306.5</v>
      </c>
      <c r="F818" s="14">
        <v>0</v>
      </c>
      <c r="G818" s="13" t="s">
        <v>1106</v>
      </c>
      <c r="H818" s="13"/>
      <c r="I818" s="13"/>
      <c r="J818" s="13"/>
      <c r="K818" s="14">
        <f t="shared" si="743"/>
        <v>204507</v>
      </c>
      <c r="L818" s="14"/>
      <c r="M818" s="14">
        <f t="shared" si="744"/>
        <v>157595</v>
      </c>
      <c r="N818" s="14">
        <f t="shared" si="745"/>
        <v>187281.5</v>
      </c>
      <c r="O818" s="14">
        <f t="shared" si="746"/>
        <v>137437.5</v>
      </c>
      <c r="P818" s="14"/>
      <c r="Q818" s="14">
        <f t="shared" si="747"/>
        <v>1451706.5</v>
      </c>
      <c r="R818" s="14"/>
      <c r="S818" s="14">
        <f t="shared" si="748"/>
        <v>1103531.5</v>
      </c>
      <c r="T818" s="14">
        <f t="shared" si="749"/>
        <v>42514</v>
      </c>
      <c r="U818" s="14">
        <f t="shared" si="753"/>
        <v>12461</v>
      </c>
      <c r="V818" s="14">
        <f t="shared" si="754"/>
        <v>70289.862200000003</v>
      </c>
      <c r="W818" s="14">
        <f t="shared" si="750"/>
        <v>3367323.8621999999</v>
      </c>
      <c r="X818" s="18" t="s">
        <v>1053</v>
      </c>
      <c r="Y818" s="45">
        <v>0</v>
      </c>
      <c r="Z818" s="45">
        <v>0</v>
      </c>
      <c r="AA818" s="45">
        <v>0</v>
      </c>
      <c r="AB818" s="17">
        <f t="shared" si="751"/>
        <v>3367323.8621999999</v>
      </c>
    </row>
    <row r="819" spans="1:28" s="10" customFormat="1" ht="93.75" customHeight="1" x14ac:dyDescent="0.25">
      <c r="A819" s="15">
        <f>IF(OR(C819=0,C819=""),"",COUNTA($C$794:C819))</f>
        <v>18</v>
      </c>
      <c r="B819" s="23" t="s">
        <v>846</v>
      </c>
      <c r="C819" s="34">
        <v>1972</v>
      </c>
      <c r="D819" s="14">
        <v>708.7</v>
      </c>
      <c r="E819" s="14">
        <v>679.2</v>
      </c>
      <c r="F819" s="14">
        <v>0</v>
      </c>
      <c r="G819" s="13" t="s">
        <v>1106</v>
      </c>
      <c r="H819" s="13"/>
      <c r="I819" s="13"/>
      <c r="J819" s="13"/>
      <c r="K819" s="14">
        <f t="shared" si="743"/>
        <v>395454.60000000003</v>
      </c>
      <c r="L819" s="14">
        <f>2469*D819</f>
        <v>1749780.3</v>
      </c>
      <c r="M819" s="14">
        <f t="shared" si="744"/>
        <v>304741</v>
      </c>
      <c r="N819" s="14">
        <f t="shared" si="745"/>
        <v>362145.7</v>
      </c>
      <c r="O819" s="14">
        <f t="shared" si="746"/>
        <v>265762.5</v>
      </c>
      <c r="P819" s="14"/>
      <c r="Q819" s="14">
        <f t="shared" si="747"/>
        <v>2807160.7</v>
      </c>
      <c r="R819" s="14"/>
      <c r="S819" s="14">
        <f t="shared" si="748"/>
        <v>2133895.7000000002</v>
      </c>
      <c r="T819" s="14">
        <f t="shared" si="749"/>
        <v>82209.200000000012</v>
      </c>
      <c r="U819" s="14">
        <f t="shared" si="753"/>
        <v>24095.800000000003</v>
      </c>
      <c r="V819" s="14">
        <f t="shared" si="754"/>
        <v>173364.60358000002</v>
      </c>
      <c r="W819" s="14">
        <f t="shared" si="750"/>
        <v>8298610.1035800008</v>
      </c>
      <c r="X819" s="18" t="s">
        <v>1053</v>
      </c>
      <c r="Y819" s="45">
        <v>0</v>
      </c>
      <c r="Z819" s="45">
        <v>0</v>
      </c>
      <c r="AA819" s="45">
        <v>0</v>
      </c>
      <c r="AB819" s="17">
        <f t="shared" si="751"/>
        <v>8298610.1035800008</v>
      </c>
    </row>
    <row r="820" spans="1:28" s="10" customFormat="1" ht="93.75" customHeight="1" x14ac:dyDescent="0.25">
      <c r="A820" s="15">
        <f>IF(OR(C820=0,C820=""),"",COUNTA($C$794:C820))</f>
        <v>19</v>
      </c>
      <c r="B820" s="23" t="s">
        <v>902</v>
      </c>
      <c r="C820" s="34">
        <v>1973</v>
      </c>
      <c r="D820" s="14">
        <v>696.2</v>
      </c>
      <c r="E820" s="14">
        <v>464.2</v>
      </c>
      <c r="F820" s="14">
        <v>0</v>
      </c>
      <c r="G820" s="13" t="s">
        <v>1106</v>
      </c>
      <c r="H820" s="13"/>
      <c r="I820" s="13"/>
      <c r="J820" s="13"/>
      <c r="K820" s="14"/>
      <c r="L820" s="14"/>
      <c r="M820" s="14"/>
      <c r="N820" s="14"/>
      <c r="O820" s="14"/>
      <c r="P820" s="14"/>
      <c r="Q820" s="14">
        <f t="shared" si="747"/>
        <v>2757648.2</v>
      </c>
      <c r="R820" s="14"/>
      <c r="S820" s="14"/>
      <c r="T820" s="14"/>
      <c r="U820" s="14"/>
      <c r="V820" s="13"/>
      <c r="W820" s="14">
        <f t="shared" si="750"/>
        <v>2757648.2</v>
      </c>
      <c r="X820" s="18" t="s">
        <v>1053</v>
      </c>
      <c r="Y820" s="45">
        <v>0</v>
      </c>
      <c r="Z820" s="45">
        <v>0</v>
      </c>
      <c r="AA820" s="45">
        <v>0</v>
      </c>
      <c r="AB820" s="17">
        <f t="shared" si="751"/>
        <v>2757648.2</v>
      </c>
    </row>
    <row r="821" spans="1:28" s="10" customFormat="1" ht="93.75" customHeight="1" x14ac:dyDescent="0.25">
      <c r="A821" s="15">
        <f>IF(OR(C821=0,C821=""),"",COUNTA($C$794:C821))</f>
        <v>20</v>
      </c>
      <c r="B821" s="23" t="s">
        <v>903</v>
      </c>
      <c r="C821" s="34">
        <v>1973</v>
      </c>
      <c r="D821" s="14">
        <v>372</v>
      </c>
      <c r="E821" s="14">
        <v>343.5</v>
      </c>
      <c r="F821" s="14">
        <v>0</v>
      </c>
      <c r="G821" s="13" t="s">
        <v>1106</v>
      </c>
      <c r="H821" s="13"/>
      <c r="I821" s="13"/>
      <c r="J821" s="13"/>
      <c r="K821" s="14"/>
      <c r="L821" s="14"/>
      <c r="M821" s="14"/>
      <c r="N821" s="14"/>
      <c r="O821" s="14"/>
      <c r="P821" s="14"/>
      <c r="Q821" s="14">
        <f t="shared" si="747"/>
        <v>1473492</v>
      </c>
      <c r="R821" s="14"/>
      <c r="S821" s="14"/>
      <c r="T821" s="14"/>
      <c r="U821" s="14"/>
      <c r="V821" s="14"/>
      <c r="W821" s="14">
        <f t="shared" si="750"/>
        <v>1473492</v>
      </c>
      <c r="X821" s="18" t="s">
        <v>1053</v>
      </c>
      <c r="Y821" s="45">
        <v>0</v>
      </c>
      <c r="Z821" s="45">
        <v>0</v>
      </c>
      <c r="AA821" s="45">
        <v>0</v>
      </c>
      <c r="AB821" s="17">
        <f t="shared" si="751"/>
        <v>1473492</v>
      </c>
    </row>
    <row r="822" spans="1:28" s="10" customFormat="1" ht="93.75" customHeight="1" x14ac:dyDescent="0.25">
      <c r="A822" s="15">
        <f>IF(OR(C822=0,C822=""),"",COUNTA($C$794:C822))</f>
        <v>21</v>
      </c>
      <c r="B822" s="23" t="s">
        <v>966</v>
      </c>
      <c r="C822" s="34">
        <v>1974</v>
      </c>
      <c r="D822" s="14">
        <v>699</v>
      </c>
      <c r="E822" s="14">
        <v>599</v>
      </c>
      <c r="F822" s="14">
        <v>0</v>
      </c>
      <c r="G822" s="13" t="s">
        <v>1106</v>
      </c>
      <c r="H822" s="13"/>
      <c r="I822" s="13"/>
      <c r="J822" s="13"/>
      <c r="K822" s="14"/>
      <c r="L822" s="14"/>
      <c r="M822" s="14"/>
      <c r="N822" s="14"/>
      <c r="O822" s="14"/>
      <c r="P822" s="14"/>
      <c r="Q822" s="14">
        <f t="shared" si="747"/>
        <v>2768739</v>
      </c>
      <c r="R822" s="14"/>
      <c r="S822" s="14"/>
      <c r="T822" s="14"/>
      <c r="U822" s="14"/>
      <c r="V822" s="14"/>
      <c r="W822" s="14">
        <f t="shared" si="750"/>
        <v>2768739</v>
      </c>
      <c r="X822" s="18" t="s">
        <v>1053</v>
      </c>
      <c r="Y822" s="45">
        <v>0</v>
      </c>
      <c r="Z822" s="45">
        <v>0</v>
      </c>
      <c r="AA822" s="45">
        <v>0</v>
      </c>
      <c r="AB822" s="17">
        <f t="shared" si="751"/>
        <v>2768739</v>
      </c>
    </row>
    <row r="823" spans="1:28" s="10" customFormat="1" ht="93.75" customHeight="1" x14ac:dyDescent="0.25">
      <c r="A823" s="15">
        <f>IF(OR(C823=0,C823=""),"",COUNTA($C$794:C823))</f>
        <v>22</v>
      </c>
      <c r="B823" s="23" t="s">
        <v>1051</v>
      </c>
      <c r="C823" s="34">
        <v>1988</v>
      </c>
      <c r="D823" s="14">
        <v>342.4</v>
      </c>
      <c r="E823" s="14">
        <v>246.2</v>
      </c>
      <c r="F823" s="14">
        <v>0</v>
      </c>
      <c r="G823" s="13" t="s">
        <v>1106</v>
      </c>
      <c r="H823" s="13"/>
      <c r="I823" s="13"/>
      <c r="J823" s="13"/>
      <c r="K823" s="14">
        <f>558*D823</f>
        <v>191059.19999999998</v>
      </c>
      <c r="L823" s="14">
        <f>2469*D823</f>
        <v>845385.6</v>
      </c>
      <c r="M823" s="14">
        <f>430*D823</f>
        <v>147232</v>
      </c>
      <c r="N823" s="14">
        <f>511*D823</f>
        <v>174966.39999999999</v>
      </c>
      <c r="O823" s="14">
        <f>375*D823</f>
        <v>128399.99999999999</v>
      </c>
      <c r="P823" s="14"/>
      <c r="Q823" s="14">
        <f t="shared" si="747"/>
        <v>1356246.4</v>
      </c>
      <c r="R823" s="14"/>
      <c r="S823" s="14">
        <f>3011*D823</f>
        <v>1030966.3999999999</v>
      </c>
      <c r="T823" s="14">
        <f>116*D823</f>
        <v>39718.399999999994</v>
      </c>
      <c r="U823" s="14">
        <f>34*D823</f>
        <v>11641.599999999999</v>
      </c>
      <c r="V823" s="14">
        <f>(K823+L823+M823+N823+O823+P823+Q823+R823+S823+T823)*0.0214</f>
        <v>83759.052159999977</v>
      </c>
      <c r="W823" s="14">
        <f t="shared" si="750"/>
        <v>4009375.0521599995</v>
      </c>
      <c r="X823" s="18" t="s">
        <v>1053</v>
      </c>
      <c r="Y823" s="45">
        <v>0</v>
      </c>
      <c r="Z823" s="45">
        <v>0</v>
      </c>
      <c r="AA823" s="45">
        <v>0</v>
      </c>
      <c r="AB823" s="17">
        <f t="shared" si="751"/>
        <v>4009375.0521599995</v>
      </c>
    </row>
    <row r="824" spans="1:28" s="10" customFormat="1" ht="93.75" customHeight="1" x14ac:dyDescent="0.25">
      <c r="A824" s="15" t="str">
        <f>IF(OR(C824=0,C824=""),"",COUNTA($C$794:C824))</f>
        <v/>
      </c>
      <c r="B824" s="23"/>
      <c r="C824" s="34"/>
      <c r="D824" s="22">
        <f>SUM(D815:D823)</f>
        <v>5299.9999999999991</v>
      </c>
      <c r="E824" s="22">
        <f t="shared" ref="E824:F824" si="755">SUM(E815:E823)</f>
        <v>4171.3999999999996</v>
      </c>
      <c r="F824" s="22">
        <f t="shared" si="755"/>
        <v>0</v>
      </c>
      <c r="G824" s="13"/>
      <c r="H824" s="13"/>
      <c r="I824" s="13"/>
      <c r="J824" s="13"/>
      <c r="K824" s="14"/>
      <c r="L824" s="14"/>
      <c r="M824" s="14"/>
      <c r="N824" s="16"/>
      <c r="O824" s="14"/>
      <c r="P824" s="14"/>
      <c r="Q824" s="14"/>
      <c r="R824" s="14"/>
      <c r="S824" s="14"/>
      <c r="T824" s="14"/>
      <c r="U824" s="14"/>
      <c r="V824" s="14"/>
      <c r="W824" s="22">
        <f>SUM(W815:W823)</f>
        <v>45382256.089160003</v>
      </c>
      <c r="X824" s="22"/>
      <c r="Y824" s="22"/>
      <c r="Z824" s="22"/>
      <c r="AA824" s="22">
        <f t="shared" ref="AA824:AB824" si="756">SUM(AA815:AA823)</f>
        <v>0</v>
      </c>
      <c r="AB824" s="22">
        <f t="shared" si="756"/>
        <v>45382256.089160003</v>
      </c>
    </row>
    <row r="825" spans="1:28" s="10" customFormat="1" ht="93.75" customHeight="1" x14ac:dyDescent="0.25">
      <c r="A825" s="15" t="str">
        <f>IF(OR(C825=0,C825=""),"",COUNTA($C$794:C825))</f>
        <v/>
      </c>
      <c r="B825" s="25" t="s">
        <v>1090</v>
      </c>
      <c r="C825" s="34"/>
      <c r="D825" s="14"/>
      <c r="E825" s="14"/>
      <c r="F825" s="14"/>
      <c r="G825" s="13"/>
      <c r="H825" s="13"/>
      <c r="I825" s="13"/>
      <c r="J825" s="13"/>
      <c r="K825" s="14"/>
      <c r="L825" s="14"/>
      <c r="M825" s="14"/>
      <c r="N825" s="16"/>
      <c r="O825" s="14"/>
      <c r="P825" s="14"/>
      <c r="Q825" s="14"/>
      <c r="R825" s="14"/>
      <c r="S825" s="14"/>
      <c r="T825" s="14"/>
      <c r="U825" s="14"/>
      <c r="V825" s="14"/>
      <c r="W825" s="17"/>
      <c r="X825" s="17"/>
      <c r="Y825" s="17"/>
      <c r="Z825" s="17"/>
      <c r="AA825" s="17"/>
      <c r="AB825" s="17"/>
    </row>
    <row r="826" spans="1:28" s="11" customFormat="1" ht="93.75" customHeight="1" x14ac:dyDescent="0.25">
      <c r="A826" s="15">
        <f>IF(OR(C826=0,C826=""),"",COUNTA($C$794:C826))</f>
        <v>23</v>
      </c>
      <c r="B826" s="23" t="s">
        <v>20</v>
      </c>
      <c r="C826" s="34">
        <v>1971</v>
      </c>
      <c r="D826" s="14">
        <v>3718.4</v>
      </c>
      <c r="E826" s="14">
        <v>2717.8</v>
      </c>
      <c r="F826" s="14">
        <v>1000.6</v>
      </c>
      <c r="G826" s="13" t="s">
        <v>1110</v>
      </c>
      <c r="H826" s="13"/>
      <c r="I826" s="13"/>
      <c r="J826" s="13"/>
      <c r="K826" s="14">
        <f t="shared" ref="K826:K829" si="757">406*D826</f>
        <v>1509670.4000000001</v>
      </c>
      <c r="L826" s="14">
        <f t="shared" ref="L826:L829" si="758">1207*D826</f>
        <v>4488108.8</v>
      </c>
      <c r="M826" s="14">
        <f t="shared" ref="M826:M829" si="759">484*D826</f>
        <v>1799705.6000000001</v>
      </c>
      <c r="N826" s="14">
        <f t="shared" ref="N826:N829" si="760">855*D826</f>
        <v>3179232</v>
      </c>
      <c r="O826" s="14">
        <f t="shared" ref="O826:O829" si="761">383*D826</f>
        <v>1424147.2</v>
      </c>
      <c r="P826" s="14"/>
      <c r="Q826" s="14"/>
      <c r="R826" s="14">
        <f>297*D826</f>
        <v>1104364.8</v>
      </c>
      <c r="S826" s="14"/>
      <c r="T826" s="14">
        <f t="shared" ref="T826:T829" si="762">102*D826</f>
        <v>379276.79999999999</v>
      </c>
      <c r="U826" s="14"/>
      <c r="V826" s="14"/>
      <c r="W826" s="14">
        <f t="shared" ref="W826:W864" si="763">K826+L826+M826+N826+O826+P826+Q826+R826+S826+T826+U826+V826</f>
        <v>13884505.600000001</v>
      </c>
      <c r="X826" s="18" t="s">
        <v>1053</v>
      </c>
      <c r="Y826" s="45">
        <v>0</v>
      </c>
      <c r="Z826" s="45">
        <v>0</v>
      </c>
      <c r="AA826" s="45">
        <v>0</v>
      </c>
      <c r="AB826" s="17">
        <f t="shared" ref="AB826:AB864" si="764">W826-(Y826+Z826+AA826)</f>
        <v>13884505.600000001</v>
      </c>
    </row>
    <row r="827" spans="1:28" s="10" customFormat="1" ht="93.75" customHeight="1" x14ac:dyDescent="0.25">
      <c r="A827" s="15">
        <f>IF(OR(C827=0,C827=""),"",COUNTA($C$794:C827))</f>
        <v>24</v>
      </c>
      <c r="B827" s="23" t="s">
        <v>806</v>
      </c>
      <c r="C827" s="34">
        <v>1971</v>
      </c>
      <c r="D827" s="14">
        <v>3267.6</v>
      </c>
      <c r="E827" s="14">
        <v>2721.5</v>
      </c>
      <c r="F827" s="14">
        <v>0</v>
      </c>
      <c r="G827" s="13" t="s">
        <v>1110</v>
      </c>
      <c r="H827" s="13"/>
      <c r="I827" s="13"/>
      <c r="J827" s="13"/>
      <c r="K827" s="14">
        <f t="shared" si="757"/>
        <v>1326645.5999999999</v>
      </c>
      <c r="L827" s="14">
        <f t="shared" si="758"/>
        <v>3943993.1999999997</v>
      </c>
      <c r="M827" s="14">
        <f t="shared" si="759"/>
        <v>1581518.4</v>
      </c>
      <c r="N827" s="14">
        <f t="shared" si="760"/>
        <v>2793798</v>
      </c>
      <c r="O827" s="14">
        <f t="shared" si="761"/>
        <v>1251490.8</v>
      </c>
      <c r="P827" s="14"/>
      <c r="Q827" s="14">
        <f>2308*D827</f>
        <v>7541620.7999999998</v>
      </c>
      <c r="R827" s="14"/>
      <c r="S827" s="14">
        <f>2763*D827</f>
        <v>9028378.7999999989</v>
      </c>
      <c r="T827" s="14">
        <f t="shared" si="762"/>
        <v>333295.2</v>
      </c>
      <c r="U827" s="14">
        <f>35*D827</f>
        <v>114366</v>
      </c>
      <c r="V827" s="14">
        <f>(K827+L827+M827+N827+O827+P827+Q827+R827+S827+T827)*0.0214</f>
        <v>594935.85311999999</v>
      </c>
      <c r="W827" s="14">
        <f t="shared" si="763"/>
        <v>28510042.65312</v>
      </c>
      <c r="X827" s="18" t="s">
        <v>1053</v>
      </c>
      <c r="Y827" s="45">
        <v>0</v>
      </c>
      <c r="Z827" s="45">
        <v>0</v>
      </c>
      <c r="AA827" s="45">
        <v>0</v>
      </c>
      <c r="AB827" s="17">
        <f t="shared" si="764"/>
        <v>28510042.65312</v>
      </c>
    </row>
    <row r="828" spans="1:28" s="10" customFormat="1" ht="93.75" customHeight="1" x14ac:dyDescent="0.25">
      <c r="A828" s="15">
        <f>IF(OR(C828=0,C828=""),"",COUNTA($C$794:C828))</f>
        <v>25</v>
      </c>
      <c r="B828" s="23" t="s">
        <v>25</v>
      </c>
      <c r="C828" s="34">
        <v>1971</v>
      </c>
      <c r="D828" s="14">
        <v>3263.5</v>
      </c>
      <c r="E828" s="14">
        <v>2717.9</v>
      </c>
      <c r="F828" s="14">
        <v>0</v>
      </c>
      <c r="G828" s="13" t="s">
        <v>1110</v>
      </c>
      <c r="H828" s="13"/>
      <c r="I828" s="13"/>
      <c r="J828" s="13"/>
      <c r="K828" s="14">
        <f t="shared" si="757"/>
        <v>1324981</v>
      </c>
      <c r="L828" s="14">
        <f t="shared" si="758"/>
        <v>3939044.5</v>
      </c>
      <c r="M828" s="14">
        <f t="shared" si="759"/>
        <v>1579534</v>
      </c>
      <c r="N828" s="14">
        <f t="shared" si="760"/>
        <v>2790292.5</v>
      </c>
      <c r="O828" s="14">
        <f t="shared" si="761"/>
        <v>1249920.5</v>
      </c>
      <c r="P828" s="14"/>
      <c r="Q828" s="14"/>
      <c r="R828" s="14">
        <f t="shared" ref="R828:R829" si="765">297*D828</f>
        <v>969259.5</v>
      </c>
      <c r="S828" s="14"/>
      <c r="T828" s="14">
        <f t="shared" si="762"/>
        <v>332877</v>
      </c>
      <c r="U828" s="14"/>
      <c r="V828" s="13"/>
      <c r="W828" s="14">
        <f t="shared" si="763"/>
        <v>12185909</v>
      </c>
      <c r="X828" s="18" t="s">
        <v>1053</v>
      </c>
      <c r="Y828" s="45">
        <v>0</v>
      </c>
      <c r="Z828" s="45">
        <v>0</v>
      </c>
      <c r="AA828" s="45">
        <v>0</v>
      </c>
      <c r="AB828" s="17">
        <f t="shared" si="764"/>
        <v>12185909</v>
      </c>
    </row>
    <row r="829" spans="1:28" s="10" customFormat="1" ht="93.75" customHeight="1" x14ac:dyDescent="0.25">
      <c r="A829" s="15">
        <f>IF(OR(C829=0,C829=""),"",COUNTA($C$794:C829))</f>
        <v>26</v>
      </c>
      <c r="B829" s="23" t="s">
        <v>26</v>
      </c>
      <c r="C829" s="34">
        <v>1971</v>
      </c>
      <c r="D829" s="14">
        <v>3674</v>
      </c>
      <c r="E829" s="14">
        <v>2699.9</v>
      </c>
      <c r="F829" s="14">
        <v>973.8</v>
      </c>
      <c r="G829" s="13" t="s">
        <v>1110</v>
      </c>
      <c r="H829" s="13"/>
      <c r="I829" s="13"/>
      <c r="J829" s="13"/>
      <c r="K829" s="14">
        <f t="shared" si="757"/>
        <v>1491644</v>
      </c>
      <c r="L829" s="14">
        <f t="shared" si="758"/>
        <v>4434518</v>
      </c>
      <c r="M829" s="14">
        <f t="shared" si="759"/>
        <v>1778216</v>
      </c>
      <c r="N829" s="14">
        <f t="shared" si="760"/>
        <v>3141270</v>
      </c>
      <c r="O829" s="14">
        <f t="shared" si="761"/>
        <v>1407142</v>
      </c>
      <c r="P829" s="14"/>
      <c r="Q829" s="14"/>
      <c r="R829" s="14">
        <f t="shared" si="765"/>
        <v>1091178</v>
      </c>
      <c r="S829" s="14"/>
      <c r="T829" s="14">
        <f t="shared" si="762"/>
        <v>374748</v>
      </c>
      <c r="U829" s="14"/>
      <c r="V829" s="14"/>
      <c r="W829" s="14">
        <f t="shared" si="763"/>
        <v>13718716</v>
      </c>
      <c r="X829" s="18" t="s">
        <v>1053</v>
      </c>
      <c r="Y829" s="45">
        <v>0</v>
      </c>
      <c r="Z829" s="45">
        <v>0</v>
      </c>
      <c r="AA829" s="45">
        <v>0</v>
      </c>
      <c r="AB829" s="17">
        <f t="shared" si="764"/>
        <v>13718716</v>
      </c>
    </row>
    <row r="830" spans="1:28" s="11" customFormat="1" ht="93.75" customHeight="1" x14ac:dyDescent="0.25">
      <c r="A830" s="15">
        <f>IF(OR(C830=0,C830=""),"",COUNTA($C$794:C830))</f>
        <v>27</v>
      </c>
      <c r="B830" s="23" t="s">
        <v>135</v>
      </c>
      <c r="C830" s="34">
        <v>1971</v>
      </c>
      <c r="D830" s="14">
        <v>3198.2</v>
      </c>
      <c r="E830" s="14">
        <v>2180.9</v>
      </c>
      <c r="F830" s="14">
        <v>0</v>
      </c>
      <c r="G830" s="13" t="s">
        <v>1114</v>
      </c>
      <c r="H830" s="13"/>
      <c r="I830" s="13"/>
      <c r="J830" s="13"/>
      <c r="K830" s="14">
        <f>430*D830</f>
        <v>1375226</v>
      </c>
      <c r="L830" s="14">
        <f>886*D830</f>
        <v>2833605.1999999997</v>
      </c>
      <c r="M830" s="14">
        <f>426*D830</f>
        <v>1362433.2</v>
      </c>
      <c r="N830" s="14">
        <f>212*D830</f>
        <v>678018.39999999991</v>
      </c>
      <c r="O830" s="14">
        <f>300*D830</f>
        <v>959460</v>
      </c>
      <c r="P830" s="14"/>
      <c r="Q830" s="14">
        <f>845*D830</f>
        <v>2702479</v>
      </c>
      <c r="R830" s="14"/>
      <c r="S830" s="14">
        <f>1608*D830</f>
        <v>5142705.5999999996</v>
      </c>
      <c r="T830" s="14">
        <f>80*D830</f>
        <v>255856</v>
      </c>
      <c r="U830" s="14">
        <f>34*D830</f>
        <v>108738.79999999999</v>
      </c>
      <c r="V830" s="14">
        <f t="shared" ref="V830:V833" si="766">(K830+L830+M830+N830+O830+P830+Q830+R830+S830+T830)*0.0214</f>
        <v>327629.36475999997</v>
      </c>
      <c r="W830" s="14">
        <f t="shared" si="763"/>
        <v>15746151.56476</v>
      </c>
      <c r="X830" s="18" t="s">
        <v>1053</v>
      </c>
      <c r="Y830" s="45">
        <v>0</v>
      </c>
      <c r="Z830" s="45">
        <v>0</v>
      </c>
      <c r="AA830" s="45">
        <v>0</v>
      </c>
      <c r="AB830" s="17">
        <f t="shared" si="764"/>
        <v>15746151.56476</v>
      </c>
    </row>
    <row r="831" spans="1:28" s="11" customFormat="1" ht="93.75" customHeight="1" x14ac:dyDescent="0.25">
      <c r="A831" s="15">
        <f>IF(OR(C831=0,C831=""),"",COUNTA($C$794:C831))</f>
        <v>28</v>
      </c>
      <c r="B831" s="23" t="s">
        <v>807</v>
      </c>
      <c r="C831" s="34">
        <v>1971</v>
      </c>
      <c r="D831" s="14">
        <v>5267.2</v>
      </c>
      <c r="E831" s="14">
        <v>4295</v>
      </c>
      <c r="F831" s="14">
        <v>0</v>
      </c>
      <c r="G831" s="13" t="s">
        <v>1110</v>
      </c>
      <c r="H831" s="13"/>
      <c r="I831" s="13"/>
      <c r="J831" s="13"/>
      <c r="K831" s="14">
        <f t="shared" ref="K831:K842" si="767">406*D831</f>
        <v>2138483.1999999997</v>
      </c>
      <c r="L831" s="14">
        <f t="shared" ref="L831:L842" si="768">1207*D831</f>
        <v>6357510.3999999994</v>
      </c>
      <c r="M831" s="14">
        <f t="shared" ref="M831:M842" si="769">484*D831</f>
        <v>2549324.7999999998</v>
      </c>
      <c r="N831" s="14">
        <f t="shared" ref="N831:N842" si="770">855*D831</f>
        <v>4503456</v>
      </c>
      <c r="O831" s="14">
        <f t="shared" ref="O831:O842" si="771">383*D831</f>
        <v>2017337.5999999999</v>
      </c>
      <c r="P831" s="14"/>
      <c r="Q831" s="14">
        <f t="shared" ref="Q831:Q833" si="772">2308*D831</f>
        <v>12156697.6</v>
      </c>
      <c r="R831" s="14"/>
      <c r="S831" s="14">
        <f t="shared" ref="S831:S833" si="773">2763*D831</f>
        <v>14553273.6</v>
      </c>
      <c r="T831" s="14">
        <f t="shared" ref="T831:T842" si="774">102*D831</f>
        <v>537254.40000000002</v>
      </c>
      <c r="U831" s="14">
        <f t="shared" ref="U831:U833" si="775">35*D831</f>
        <v>184352</v>
      </c>
      <c r="V831" s="14">
        <f t="shared" si="766"/>
        <v>959005.42463999998</v>
      </c>
      <c r="W831" s="14">
        <f t="shared" si="763"/>
        <v>45956695.024640001</v>
      </c>
      <c r="X831" s="18" t="s">
        <v>1053</v>
      </c>
      <c r="Y831" s="45">
        <v>0</v>
      </c>
      <c r="Z831" s="45">
        <v>0</v>
      </c>
      <c r="AA831" s="45">
        <v>0</v>
      </c>
      <c r="AB831" s="17">
        <f t="shared" si="764"/>
        <v>45956695.024640001</v>
      </c>
    </row>
    <row r="832" spans="1:28" s="11" customFormat="1" ht="93.75" customHeight="1" x14ac:dyDescent="0.25">
      <c r="A832" s="15">
        <f>IF(OR(C832=0,C832=""),"",COUNTA($C$794:C832))</f>
        <v>29</v>
      </c>
      <c r="B832" s="23" t="s">
        <v>808</v>
      </c>
      <c r="C832" s="43">
        <v>1971</v>
      </c>
      <c r="D832" s="37">
        <v>6856.7</v>
      </c>
      <c r="E832" s="37">
        <v>5699.4</v>
      </c>
      <c r="F832" s="14">
        <v>0</v>
      </c>
      <c r="G832" s="13" t="s">
        <v>1110</v>
      </c>
      <c r="H832" s="13"/>
      <c r="I832" s="13"/>
      <c r="J832" s="13"/>
      <c r="K832" s="14">
        <f t="shared" si="767"/>
        <v>2783820.1999999997</v>
      </c>
      <c r="L832" s="14">
        <f t="shared" si="768"/>
        <v>8276036.8999999994</v>
      </c>
      <c r="M832" s="14">
        <f t="shared" si="769"/>
        <v>3318642.8</v>
      </c>
      <c r="N832" s="14">
        <f t="shared" si="770"/>
        <v>5862478.5</v>
      </c>
      <c r="O832" s="14">
        <f t="shared" si="771"/>
        <v>2626116.1</v>
      </c>
      <c r="P832" s="14"/>
      <c r="Q832" s="14">
        <f t="shared" si="772"/>
        <v>15825263.6</v>
      </c>
      <c r="R832" s="14"/>
      <c r="S832" s="14">
        <f t="shared" si="773"/>
        <v>18945062.099999998</v>
      </c>
      <c r="T832" s="14">
        <f t="shared" si="774"/>
        <v>699383.4</v>
      </c>
      <c r="U832" s="14">
        <f t="shared" si="775"/>
        <v>239984.5</v>
      </c>
      <c r="V832" s="14">
        <f t="shared" si="766"/>
        <v>1248407.5970399999</v>
      </c>
      <c r="W832" s="14">
        <f t="shared" si="763"/>
        <v>59825195.697039999</v>
      </c>
      <c r="X832" s="18" t="s">
        <v>1053</v>
      </c>
      <c r="Y832" s="45">
        <v>0</v>
      </c>
      <c r="Z832" s="45">
        <v>0</v>
      </c>
      <c r="AA832" s="45">
        <v>0</v>
      </c>
      <c r="AB832" s="17">
        <f t="shared" si="764"/>
        <v>59825195.697039999</v>
      </c>
    </row>
    <row r="833" spans="1:28" s="11" customFormat="1" ht="93.75" customHeight="1" x14ac:dyDescent="0.25">
      <c r="A833" s="15">
        <f>IF(OR(C833=0,C833=""),"",COUNTA($C$794:C833))</f>
        <v>30</v>
      </c>
      <c r="B833" s="23" t="s">
        <v>847</v>
      </c>
      <c r="C833" s="34">
        <v>1972</v>
      </c>
      <c r="D833" s="14">
        <v>3262.5</v>
      </c>
      <c r="E833" s="14">
        <v>2797.3</v>
      </c>
      <c r="F833" s="14">
        <v>0</v>
      </c>
      <c r="G833" s="13" t="s">
        <v>1110</v>
      </c>
      <c r="H833" s="13"/>
      <c r="I833" s="13"/>
      <c r="J833" s="13"/>
      <c r="K833" s="14">
        <f t="shared" si="767"/>
        <v>1324575</v>
      </c>
      <c r="L833" s="14">
        <f t="shared" si="768"/>
        <v>3937837.5</v>
      </c>
      <c r="M833" s="14">
        <f t="shared" si="769"/>
        <v>1579050</v>
      </c>
      <c r="N833" s="14">
        <f t="shared" si="770"/>
        <v>2789437.5</v>
      </c>
      <c r="O833" s="14">
        <f t="shared" si="771"/>
        <v>1249537.5</v>
      </c>
      <c r="P833" s="14"/>
      <c r="Q833" s="14">
        <f t="shared" si="772"/>
        <v>7529850</v>
      </c>
      <c r="R833" s="14"/>
      <c r="S833" s="14">
        <f t="shared" si="773"/>
        <v>9014287.5</v>
      </c>
      <c r="T833" s="14">
        <f t="shared" si="774"/>
        <v>332775</v>
      </c>
      <c r="U833" s="14">
        <f t="shared" si="775"/>
        <v>114187.5</v>
      </c>
      <c r="V833" s="14">
        <f t="shared" si="766"/>
        <v>594007.28999999992</v>
      </c>
      <c r="W833" s="14">
        <f t="shared" si="763"/>
        <v>28465544.789999999</v>
      </c>
      <c r="X833" s="18" t="s">
        <v>1053</v>
      </c>
      <c r="Y833" s="45">
        <v>0</v>
      </c>
      <c r="Z833" s="45">
        <v>0</v>
      </c>
      <c r="AA833" s="45">
        <v>0</v>
      </c>
      <c r="AB833" s="17">
        <f t="shared" si="764"/>
        <v>28465544.789999999</v>
      </c>
    </row>
    <row r="834" spans="1:28" s="11" customFormat="1" ht="93.75" customHeight="1" x14ac:dyDescent="0.25">
      <c r="A834" s="15">
        <f>IF(OR(C834=0,C834=""),"",COUNTA($C$794:C834))</f>
        <v>31</v>
      </c>
      <c r="B834" s="23" t="s">
        <v>21</v>
      </c>
      <c r="C834" s="34">
        <v>1972</v>
      </c>
      <c r="D834" s="14">
        <v>3677.9</v>
      </c>
      <c r="E834" s="14">
        <v>2712.7</v>
      </c>
      <c r="F834" s="14">
        <v>965.2</v>
      </c>
      <c r="G834" s="13" t="s">
        <v>1110</v>
      </c>
      <c r="H834" s="13"/>
      <c r="I834" s="13"/>
      <c r="J834" s="13"/>
      <c r="K834" s="14">
        <f t="shared" si="767"/>
        <v>1493227.4000000001</v>
      </c>
      <c r="L834" s="14">
        <f t="shared" si="768"/>
        <v>4439225.3</v>
      </c>
      <c r="M834" s="14">
        <f t="shared" si="769"/>
        <v>1780103.6</v>
      </c>
      <c r="N834" s="14">
        <f t="shared" si="770"/>
        <v>3144604.5</v>
      </c>
      <c r="O834" s="14">
        <f t="shared" si="771"/>
        <v>1408635.7</v>
      </c>
      <c r="P834" s="14"/>
      <c r="Q834" s="14"/>
      <c r="R834" s="14">
        <f t="shared" ref="R834:R837" si="776">297*D834</f>
        <v>1092336.3</v>
      </c>
      <c r="S834" s="14"/>
      <c r="T834" s="14">
        <f t="shared" si="774"/>
        <v>375145.8</v>
      </c>
      <c r="U834" s="14"/>
      <c r="V834" s="14"/>
      <c r="W834" s="14">
        <f t="shared" si="763"/>
        <v>13733278.600000001</v>
      </c>
      <c r="X834" s="18" t="s">
        <v>1053</v>
      </c>
      <c r="Y834" s="45">
        <v>0</v>
      </c>
      <c r="Z834" s="45">
        <v>0</v>
      </c>
      <c r="AA834" s="45">
        <v>0</v>
      </c>
      <c r="AB834" s="17">
        <f t="shared" si="764"/>
        <v>13733278.600000001</v>
      </c>
    </row>
    <row r="835" spans="1:28" s="11" customFormat="1" ht="93.75" customHeight="1" x14ac:dyDescent="0.25">
      <c r="A835" s="15">
        <f>IF(OR(C835=0,C835=""),"",COUNTA($C$794:C835))</f>
        <v>32</v>
      </c>
      <c r="B835" s="23" t="s">
        <v>22</v>
      </c>
      <c r="C835" s="34">
        <v>1972</v>
      </c>
      <c r="D835" s="14">
        <v>3687.3</v>
      </c>
      <c r="E835" s="14">
        <v>2714.6</v>
      </c>
      <c r="F835" s="14">
        <v>972.7</v>
      </c>
      <c r="G835" s="13" t="s">
        <v>1110</v>
      </c>
      <c r="H835" s="13"/>
      <c r="I835" s="13"/>
      <c r="J835" s="13"/>
      <c r="K835" s="14">
        <f t="shared" si="767"/>
        <v>1497043.8</v>
      </c>
      <c r="L835" s="14">
        <f t="shared" si="768"/>
        <v>4450571.1000000006</v>
      </c>
      <c r="M835" s="14">
        <f t="shared" si="769"/>
        <v>1784653.2000000002</v>
      </c>
      <c r="N835" s="14">
        <f t="shared" si="770"/>
        <v>3152641.5</v>
      </c>
      <c r="O835" s="14">
        <f t="shared" si="771"/>
        <v>1412235.9000000001</v>
      </c>
      <c r="P835" s="14"/>
      <c r="Q835" s="14"/>
      <c r="R835" s="14">
        <f t="shared" si="776"/>
        <v>1095128.1000000001</v>
      </c>
      <c r="S835" s="14"/>
      <c r="T835" s="14">
        <f t="shared" si="774"/>
        <v>376104.60000000003</v>
      </c>
      <c r="U835" s="14"/>
      <c r="V835" s="14"/>
      <c r="W835" s="14">
        <f t="shared" si="763"/>
        <v>13768378.200000001</v>
      </c>
      <c r="X835" s="18" t="s">
        <v>1053</v>
      </c>
      <c r="Y835" s="45">
        <v>0</v>
      </c>
      <c r="Z835" s="45">
        <v>0</v>
      </c>
      <c r="AA835" s="45">
        <v>0</v>
      </c>
      <c r="AB835" s="17">
        <f t="shared" si="764"/>
        <v>13768378.200000001</v>
      </c>
    </row>
    <row r="836" spans="1:28" s="10" customFormat="1" ht="93.75" customHeight="1" x14ac:dyDescent="0.25">
      <c r="A836" s="15">
        <f>IF(OR(C836=0,C836=""),"",COUNTA($C$794:C836))</f>
        <v>33</v>
      </c>
      <c r="B836" s="23" t="s">
        <v>23</v>
      </c>
      <c r="C836" s="34">
        <v>1972</v>
      </c>
      <c r="D836" s="14">
        <v>3664.27</v>
      </c>
      <c r="E836" s="14">
        <v>2694.87</v>
      </c>
      <c r="F836" s="14">
        <v>969.4</v>
      </c>
      <c r="G836" s="13" t="s">
        <v>1110</v>
      </c>
      <c r="H836" s="13"/>
      <c r="I836" s="13"/>
      <c r="J836" s="13"/>
      <c r="K836" s="14">
        <f t="shared" si="767"/>
        <v>1487693.6199999999</v>
      </c>
      <c r="L836" s="14">
        <f t="shared" si="768"/>
        <v>4422773.8899999997</v>
      </c>
      <c r="M836" s="14">
        <f t="shared" si="769"/>
        <v>1773506.68</v>
      </c>
      <c r="N836" s="14">
        <f t="shared" si="770"/>
        <v>3132950.85</v>
      </c>
      <c r="O836" s="14">
        <f t="shared" si="771"/>
        <v>1403415.41</v>
      </c>
      <c r="P836" s="14"/>
      <c r="Q836" s="14"/>
      <c r="R836" s="14">
        <f t="shared" si="776"/>
        <v>1088288.19</v>
      </c>
      <c r="S836" s="14"/>
      <c r="T836" s="14">
        <f t="shared" si="774"/>
        <v>373755.54</v>
      </c>
      <c r="U836" s="14"/>
      <c r="V836" s="14"/>
      <c r="W836" s="14">
        <f t="shared" si="763"/>
        <v>13682384.179999998</v>
      </c>
      <c r="X836" s="18" t="s">
        <v>1053</v>
      </c>
      <c r="Y836" s="45">
        <v>0</v>
      </c>
      <c r="Z836" s="45">
        <v>0</v>
      </c>
      <c r="AA836" s="45">
        <v>0</v>
      </c>
      <c r="AB836" s="17">
        <f t="shared" si="764"/>
        <v>13682384.179999998</v>
      </c>
    </row>
    <row r="837" spans="1:28" s="10" customFormat="1" ht="93.75" customHeight="1" x14ac:dyDescent="0.25">
      <c r="A837" s="15">
        <f>IF(OR(C837=0,C837=""),"",COUNTA($C$794:C837))</f>
        <v>34</v>
      </c>
      <c r="B837" s="23" t="s">
        <v>24</v>
      </c>
      <c r="C837" s="43">
        <v>1972</v>
      </c>
      <c r="D837" s="37">
        <v>3254.7</v>
      </c>
      <c r="E837" s="37">
        <v>2707.9</v>
      </c>
      <c r="F837" s="14">
        <v>33.6</v>
      </c>
      <c r="G837" s="13" t="s">
        <v>1110</v>
      </c>
      <c r="H837" s="13"/>
      <c r="I837" s="13"/>
      <c r="J837" s="13"/>
      <c r="K837" s="14">
        <f t="shared" si="767"/>
        <v>1321408.2</v>
      </c>
      <c r="L837" s="14">
        <f t="shared" si="768"/>
        <v>3928422.9</v>
      </c>
      <c r="M837" s="14">
        <f t="shared" si="769"/>
        <v>1575274.7999999998</v>
      </c>
      <c r="N837" s="14">
        <f t="shared" si="770"/>
        <v>2782768.5</v>
      </c>
      <c r="O837" s="14">
        <f t="shared" si="771"/>
        <v>1246550.0999999999</v>
      </c>
      <c r="P837" s="14"/>
      <c r="Q837" s="14"/>
      <c r="R837" s="14">
        <f t="shared" si="776"/>
        <v>966645.89999999991</v>
      </c>
      <c r="S837" s="14"/>
      <c r="T837" s="14">
        <f t="shared" si="774"/>
        <v>331979.39999999997</v>
      </c>
      <c r="U837" s="14"/>
      <c r="V837" s="13"/>
      <c r="W837" s="14">
        <f t="shared" si="763"/>
        <v>12153049.799999999</v>
      </c>
      <c r="X837" s="18" t="s">
        <v>1053</v>
      </c>
      <c r="Y837" s="45">
        <v>0</v>
      </c>
      <c r="Z837" s="45">
        <v>0</v>
      </c>
      <c r="AA837" s="45">
        <v>0</v>
      </c>
      <c r="AB837" s="17">
        <f t="shared" si="764"/>
        <v>12153049.799999999</v>
      </c>
    </row>
    <row r="838" spans="1:28" s="10" customFormat="1" ht="93.75" customHeight="1" x14ac:dyDescent="0.25">
      <c r="A838" s="15">
        <f>IF(OR(C838=0,C838=""),"",COUNTA($C$794:C838))</f>
        <v>35</v>
      </c>
      <c r="B838" s="23" t="s">
        <v>848</v>
      </c>
      <c r="C838" s="43">
        <v>1972</v>
      </c>
      <c r="D838" s="37">
        <v>3644.1</v>
      </c>
      <c r="E838" s="37">
        <v>2708.6</v>
      </c>
      <c r="F838" s="14">
        <v>935.5</v>
      </c>
      <c r="G838" s="13" t="s">
        <v>1110</v>
      </c>
      <c r="H838" s="13"/>
      <c r="I838" s="13"/>
      <c r="J838" s="13"/>
      <c r="K838" s="14">
        <f t="shared" si="767"/>
        <v>1479504.5999999999</v>
      </c>
      <c r="L838" s="14">
        <f t="shared" si="768"/>
        <v>4398428.7</v>
      </c>
      <c r="M838" s="14">
        <f t="shared" si="769"/>
        <v>1763744.4</v>
      </c>
      <c r="N838" s="14">
        <f t="shared" si="770"/>
        <v>3115705.5</v>
      </c>
      <c r="O838" s="14">
        <f t="shared" si="771"/>
        <v>1395690.3</v>
      </c>
      <c r="P838" s="14"/>
      <c r="Q838" s="14">
        <f>2308*D838</f>
        <v>8410582.7999999989</v>
      </c>
      <c r="R838" s="14"/>
      <c r="S838" s="14">
        <f>2763*D838</f>
        <v>10068648.299999999</v>
      </c>
      <c r="T838" s="14">
        <f t="shared" si="774"/>
        <v>371698.2</v>
      </c>
      <c r="U838" s="14">
        <f t="shared" ref="U838:U839" si="777">35*D838</f>
        <v>127543.5</v>
      </c>
      <c r="V838" s="13"/>
      <c r="W838" s="14">
        <f t="shared" si="763"/>
        <v>31131546.299999993</v>
      </c>
      <c r="X838" s="18" t="s">
        <v>1053</v>
      </c>
      <c r="Y838" s="45">
        <v>0</v>
      </c>
      <c r="Z838" s="45">
        <v>0</v>
      </c>
      <c r="AA838" s="45">
        <v>0</v>
      </c>
      <c r="AB838" s="17">
        <f t="shared" si="764"/>
        <v>31131546.299999993</v>
      </c>
    </row>
    <row r="839" spans="1:28" s="10" customFormat="1" ht="93.75" customHeight="1" x14ac:dyDescent="0.25">
      <c r="A839" s="15">
        <f>IF(OR(C839=0,C839=""),"",COUNTA($C$794:C839))</f>
        <v>36</v>
      </c>
      <c r="B839" s="23" t="s">
        <v>27</v>
      </c>
      <c r="C839" s="43">
        <v>1972</v>
      </c>
      <c r="D839" s="37">
        <v>5915.7</v>
      </c>
      <c r="E839" s="37">
        <v>4420.3</v>
      </c>
      <c r="F839" s="14">
        <v>0</v>
      </c>
      <c r="G839" s="13" t="s">
        <v>1110</v>
      </c>
      <c r="H839" s="13"/>
      <c r="I839" s="13"/>
      <c r="J839" s="13"/>
      <c r="K839" s="14">
        <f t="shared" si="767"/>
        <v>2401774.1999999997</v>
      </c>
      <c r="L839" s="14">
        <f t="shared" si="768"/>
        <v>7140249.8999999994</v>
      </c>
      <c r="M839" s="14">
        <f t="shared" si="769"/>
        <v>2863198.8</v>
      </c>
      <c r="N839" s="14">
        <f t="shared" si="770"/>
        <v>5057923.5</v>
      </c>
      <c r="O839" s="14">
        <f t="shared" si="771"/>
        <v>2265713.1</v>
      </c>
      <c r="P839" s="14"/>
      <c r="Q839" s="14"/>
      <c r="R839" s="14"/>
      <c r="S839" s="14"/>
      <c r="T839" s="14">
        <f t="shared" si="774"/>
        <v>603401.4</v>
      </c>
      <c r="U839" s="14">
        <f t="shared" si="777"/>
        <v>207049.5</v>
      </c>
      <c r="V839" s="14">
        <f>(K839+L839+M839+N839+O839+P839+Q839+R839+S839+T839)*0.0214</f>
        <v>435110.38325999997</v>
      </c>
      <c r="W839" s="14">
        <f t="shared" si="763"/>
        <v>20974420.783259999</v>
      </c>
      <c r="X839" s="18" t="s">
        <v>1053</v>
      </c>
      <c r="Y839" s="45">
        <v>0</v>
      </c>
      <c r="Z839" s="45">
        <v>0</v>
      </c>
      <c r="AA839" s="45">
        <v>0</v>
      </c>
      <c r="AB839" s="17">
        <f t="shared" si="764"/>
        <v>20974420.783259999</v>
      </c>
    </row>
    <row r="840" spans="1:28" s="10" customFormat="1" ht="93.75" customHeight="1" x14ac:dyDescent="0.25">
      <c r="A840" s="15">
        <f>IF(OR(C840=0,C840=""),"",COUNTA($C$794:C840))</f>
        <v>37</v>
      </c>
      <c r="B840" s="23" t="s">
        <v>28</v>
      </c>
      <c r="C840" s="43">
        <v>1972</v>
      </c>
      <c r="D840" s="37">
        <v>6036.1</v>
      </c>
      <c r="E840" s="37">
        <v>4361.18</v>
      </c>
      <c r="F840" s="14">
        <v>1508.3</v>
      </c>
      <c r="G840" s="13" t="s">
        <v>1110</v>
      </c>
      <c r="H840" s="13"/>
      <c r="I840" s="13"/>
      <c r="J840" s="13"/>
      <c r="K840" s="14">
        <f t="shared" si="767"/>
        <v>2450656.6</v>
      </c>
      <c r="L840" s="14">
        <f t="shared" si="768"/>
        <v>7285572.7000000002</v>
      </c>
      <c r="M840" s="14">
        <f t="shared" si="769"/>
        <v>2921472.4000000004</v>
      </c>
      <c r="N840" s="14">
        <f t="shared" si="770"/>
        <v>5160865.5</v>
      </c>
      <c r="O840" s="14">
        <f t="shared" si="771"/>
        <v>2311826.3000000003</v>
      </c>
      <c r="P840" s="14"/>
      <c r="Q840" s="14"/>
      <c r="R840" s="14">
        <f t="shared" ref="R840:R842" si="778">297*D840</f>
        <v>1792721.7000000002</v>
      </c>
      <c r="S840" s="14"/>
      <c r="T840" s="14">
        <f t="shared" si="774"/>
        <v>615682.20000000007</v>
      </c>
      <c r="U840" s="14"/>
      <c r="V840" s="13"/>
      <c r="W840" s="14">
        <f t="shared" si="763"/>
        <v>22538797.400000002</v>
      </c>
      <c r="X840" s="18" t="s">
        <v>1053</v>
      </c>
      <c r="Y840" s="45">
        <v>0</v>
      </c>
      <c r="Z840" s="45">
        <v>0</v>
      </c>
      <c r="AA840" s="45">
        <v>0</v>
      </c>
      <c r="AB840" s="17">
        <f t="shared" si="764"/>
        <v>22538797.400000002</v>
      </c>
    </row>
    <row r="841" spans="1:28" s="10" customFormat="1" ht="93.75" customHeight="1" x14ac:dyDescent="0.25">
      <c r="A841" s="15">
        <f>IF(OR(C841=0,C841=""),"",COUNTA($C$794:C841))</f>
        <v>38</v>
      </c>
      <c r="B841" s="23" t="s">
        <v>849</v>
      </c>
      <c r="C841" s="43">
        <v>1972</v>
      </c>
      <c r="D841" s="37">
        <v>6565.1</v>
      </c>
      <c r="E841" s="37">
        <v>4198</v>
      </c>
      <c r="F841" s="14">
        <v>2367.1</v>
      </c>
      <c r="G841" s="13" t="s">
        <v>1110</v>
      </c>
      <c r="H841" s="13"/>
      <c r="I841" s="13"/>
      <c r="J841" s="13"/>
      <c r="K841" s="14">
        <f t="shared" si="767"/>
        <v>2665430.6</v>
      </c>
      <c r="L841" s="14">
        <f t="shared" si="768"/>
        <v>7924075.7000000002</v>
      </c>
      <c r="M841" s="14">
        <f t="shared" si="769"/>
        <v>3177508.4000000004</v>
      </c>
      <c r="N841" s="14">
        <f t="shared" si="770"/>
        <v>5613160.5</v>
      </c>
      <c r="O841" s="14">
        <f t="shared" si="771"/>
        <v>2514433.3000000003</v>
      </c>
      <c r="P841" s="14"/>
      <c r="Q841" s="14">
        <f t="shared" ref="Q841:Q842" si="779">2308*D841</f>
        <v>15152250.800000001</v>
      </c>
      <c r="R841" s="14">
        <f t="shared" si="778"/>
        <v>1949834.7000000002</v>
      </c>
      <c r="S841" s="14">
        <f t="shared" ref="S841:S842" si="780">2763*D841</f>
        <v>18139371.300000001</v>
      </c>
      <c r="T841" s="14">
        <f t="shared" si="774"/>
        <v>669640.20000000007</v>
      </c>
      <c r="U841" s="14">
        <f t="shared" ref="U841:U842" si="781">35*D841</f>
        <v>229778.5</v>
      </c>
      <c r="V841" s="14">
        <f t="shared" ref="V841:V844" si="782">(K841+L841+M841+N841+O841+P841+Q841+R841+S841+T841)*0.0214</f>
        <v>1237042.0977000003</v>
      </c>
      <c r="W841" s="14">
        <f t="shared" si="763"/>
        <v>59272526.097700015</v>
      </c>
      <c r="X841" s="18" t="s">
        <v>1053</v>
      </c>
      <c r="Y841" s="45">
        <v>0</v>
      </c>
      <c r="Z841" s="45">
        <v>0</v>
      </c>
      <c r="AA841" s="45">
        <v>0</v>
      </c>
      <c r="AB841" s="17">
        <f t="shared" si="764"/>
        <v>59272526.097700015</v>
      </c>
    </row>
    <row r="842" spans="1:28" s="10" customFormat="1" ht="93.75" customHeight="1" x14ac:dyDescent="0.25">
      <c r="A842" s="15">
        <f>IF(OR(C842=0,C842=""),"",COUNTA($C$794:C842))</f>
        <v>39</v>
      </c>
      <c r="B842" s="23" t="s">
        <v>850</v>
      </c>
      <c r="C842" s="43">
        <v>1972</v>
      </c>
      <c r="D842" s="37">
        <v>6034.5</v>
      </c>
      <c r="E842" s="37">
        <v>4369.7</v>
      </c>
      <c r="F842" s="14">
        <v>1664.8</v>
      </c>
      <c r="G842" s="13" t="s">
        <v>1110</v>
      </c>
      <c r="H842" s="13"/>
      <c r="I842" s="13"/>
      <c r="J842" s="13"/>
      <c r="K842" s="14">
        <f t="shared" si="767"/>
        <v>2450007</v>
      </c>
      <c r="L842" s="14">
        <f t="shared" si="768"/>
        <v>7283641.5</v>
      </c>
      <c r="M842" s="14">
        <f t="shared" si="769"/>
        <v>2920698</v>
      </c>
      <c r="N842" s="14">
        <f t="shared" si="770"/>
        <v>5159497.5</v>
      </c>
      <c r="O842" s="14">
        <f t="shared" si="771"/>
        <v>2311213.5</v>
      </c>
      <c r="P842" s="14"/>
      <c r="Q842" s="14">
        <f t="shared" si="779"/>
        <v>13927626</v>
      </c>
      <c r="R842" s="14">
        <f t="shared" si="778"/>
        <v>1792246.5</v>
      </c>
      <c r="S842" s="14">
        <f t="shared" si="780"/>
        <v>16673323.5</v>
      </c>
      <c r="T842" s="14">
        <f t="shared" si="774"/>
        <v>615519</v>
      </c>
      <c r="U842" s="14">
        <f t="shared" si="781"/>
        <v>211207.5</v>
      </c>
      <c r="V842" s="14">
        <f t="shared" si="782"/>
        <v>1137062.7315</v>
      </c>
      <c r="W842" s="14">
        <f t="shared" si="763"/>
        <v>54482042.7315</v>
      </c>
      <c r="X842" s="18" t="s">
        <v>1053</v>
      </c>
      <c r="Y842" s="45">
        <v>0</v>
      </c>
      <c r="Z842" s="45">
        <v>0</v>
      </c>
      <c r="AA842" s="45">
        <v>0</v>
      </c>
      <c r="AB842" s="17">
        <f t="shared" si="764"/>
        <v>54482042.7315</v>
      </c>
    </row>
    <row r="843" spans="1:28" s="10" customFormat="1" ht="93.75" customHeight="1" x14ac:dyDescent="0.25">
      <c r="A843" s="15">
        <f>IF(OR(C843=0,C843=""),"",COUNTA($C$794:C843))</f>
        <v>40</v>
      </c>
      <c r="B843" s="23" t="s">
        <v>851</v>
      </c>
      <c r="C843" s="43">
        <v>1972</v>
      </c>
      <c r="D843" s="37">
        <v>6458</v>
      </c>
      <c r="E843" s="37">
        <v>4483.6000000000004</v>
      </c>
      <c r="F843" s="14">
        <v>0</v>
      </c>
      <c r="G843" s="63" t="s">
        <v>1111</v>
      </c>
      <c r="H843" s="13"/>
      <c r="I843" s="13"/>
      <c r="J843" s="13"/>
      <c r="K843" s="14">
        <f>430*D843</f>
        <v>2776940</v>
      </c>
      <c r="L843" s="14">
        <f>886*D843</f>
        <v>5721788</v>
      </c>
      <c r="M843" s="14">
        <f>426*D843</f>
        <v>2751108</v>
      </c>
      <c r="N843" s="14">
        <f>212*D843</f>
        <v>1369096</v>
      </c>
      <c r="O843" s="14">
        <f>300*D843</f>
        <v>1937400</v>
      </c>
      <c r="P843" s="14"/>
      <c r="Q843" s="14">
        <f>845*D843</f>
        <v>5457010</v>
      </c>
      <c r="R843" s="14"/>
      <c r="S843" s="14">
        <f>1608*D843</f>
        <v>10384464</v>
      </c>
      <c r="T843" s="14">
        <f>80*D843</f>
        <v>516640</v>
      </c>
      <c r="U843" s="14">
        <f>34*D843</f>
        <v>219572</v>
      </c>
      <c r="V843" s="14">
        <f t="shared" si="782"/>
        <v>661569.14439999999</v>
      </c>
      <c r="W843" s="14">
        <f t="shared" si="763"/>
        <v>31795587.144400001</v>
      </c>
      <c r="X843" s="18" t="s">
        <v>1053</v>
      </c>
      <c r="Y843" s="45">
        <v>0</v>
      </c>
      <c r="Z843" s="45">
        <v>0</v>
      </c>
      <c r="AA843" s="45">
        <v>0</v>
      </c>
      <c r="AB843" s="17">
        <f t="shared" si="764"/>
        <v>31795587.144400001</v>
      </c>
    </row>
    <row r="844" spans="1:28" s="10" customFormat="1" ht="93.75" customHeight="1" x14ac:dyDescent="0.25">
      <c r="A844" s="15">
        <f>IF(OR(C844=0,C844=""),"",COUNTA($C$794:C844))</f>
        <v>41</v>
      </c>
      <c r="B844" s="23" t="s">
        <v>852</v>
      </c>
      <c r="C844" s="43">
        <v>1972</v>
      </c>
      <c r="D844" s="37">
        <v>6859.9</v>
      </c>
      <c r="E844" s="37">
        <v>5706.3</v>
      </c>
      <c r="F844" s="14">
        <v>0</v>
      </c>
      <c r="G844" s="13" t="s">
        <v>1110</v>
      </c>
      <c r="H844" s="13"/>
      <c r="I844" s="13"/>
      <c r="J844" s="13"/>
      <c r="K844" s="14">
        <f>406*D844</f>
        <v>2785119.4</v>
      </c>
      <c r="L844" s="14">
        <f>1207*D844</f>
        <v>8279899.2999999998</v>
      </c>
      <c r="M844" s="14">
        <f>484*D844</f>
        <v>3320191.5999999996</v>
      </c>
      <c r="N844" s="14">
        <f>855*D844</f>
        <v>5865214.5</v>
      </c>
      <c r="O844" s="14">
        <f>383*D844</f>
        <v>2627341.6999999997</v>
      </c>
      <c r="P844" s="14"/>
      <c r="Q844" s="14">
        <f t="shared" ref="Q844:Q849" si="783">2308*D844</f>
        <v>15832649.199999999</v>
      </c>
      <c r="R844" s="14"/>
      <c r="S844" s="14">
        <f>2763*D844</f>
        <v>18953903.699999999</v>
      </c>
      <c r="T844" s="14">
        <f>102*D844</f>
        <v>699709.79999999993</v>
      </c>
      <c r="U844" s="14">
        <f>35*D844</f>
        <v>240096.5</v>
      </c>
      <c r="V844" s="14">
        <f t="shared" si="782"/>
        <v>1248990.2248799996</v>
      </c>
      <c r="W844" s="14">
        <f t="shared" si="763"/>
        <v>59853115.924879991</v>
      </c>
      <c r="X844" s="18" t="s">
        <v>1053</v>
      </c>
      <c r="Y844" s="45">
        <v>0</v>
      </c>
      <c r="Z844" s="45">
        <v>0</v>
      </c>
      <c r="AA844" s="45">
        <v>0</v>
      </c>
      <c r="AB844" s="17">
        <f t="shared" si="764"/>
        <v>59853115.924879991</v>
      </c>
    </row>
    <row r="845" spans="1:28" s="10" customFormat="1" ht="93.75" customHeight="1" x14ac:dyDescent="0.25">
      <c r="A845" s="15">
        <f>IF(OR(C845=0,C845=""),"",COUNTA($C$794:C845))</f>
        <v>42</v>
      </c>
      <c r="B845" s="23" t="s">
        <v>904</v>
      </c>
      <c r="C845" s="34">
        <v>1973</v>
      </c>
      <c r="D845" s="14">
        <v>6869.3</v>
      </c>
      <c r="E845" s="14">
        <v>5721.3</v>
      </c>
      <c r="F845" s="14">
        <v>0</v>
      </c>
      <c r="G845" s="13" t="s">
        <v>1110</v>
      </c>
      <c r="H845" s="13"/>
      <c r="I845" s="13"/>
      <c r="J845" s="13"/>
      <c r="K845" s="14"/>
      <c r="L845" s="14"/>
      <c r="M845" s="14"/>
      <c r="N845" s="14"/>
      <c r="O845" s="14"/>
      <c r="P845" s="14"/>
      <c r="Q845" s="14">
        <f t="shared" si="783"/>
        <v>15854344.4</v>
      </c>
      <c r="R845" s="14"/>
      <c r="S845" s="14"/>
      <c r="T845" s="14"/>
      <c r="U845" s="14"/>
      <c r="V845" s="14"/>
      <c r="W845" s="14">
        <f t="shared" si="763"/>
        <v>15854344.4</v>
      </c>
      <c r="X845" s="18" t="s">
        <v>1053</v>
      </c>
      <c r="Y845" s="45">
        <v>0</v>
      </c>
      <c r="Z845" s="45">
        <v>0</v>
      </c>
      <c r="AA845" s="45">
        <v>0</v>
      </c>
      <c r="AB845" s="17">
        <f t="shared" si="764"/>
        <v>15854344.4</v>
      </c>
    </row>
    <row r="846" spans="1:28" s="10" customFormat="1" ht="93.75" customHeight="1" x14ac:dyDescent="0.25">
      <c r="A846" s="15">
        <f>IF(OR(C846=0,C846=""),"",COUNTA($C$794:C846))</f>
        <v>43</v>
      </c>
      <c r="B846" s="23" t="s">
        <v>905</v>
      </c>
      <c r="C846" s="34">
        <v>1973</v>
      </c>
      <c r="D846" s="14">
        <v>5379</v>
      </c>
      <c r="E846" s="14">
        <v>4402.3</v>
      </c>
      <c r="F846" s="14">
        <v>976.7</v>
      </c>
      <c r="G846" s="13" t="s">
        <v>1110</v>
      </c>
      <c r="H846" s="13"/>
      <c r="I846" s="13"/>
      <c r="J846" s="13"/>
      <c r="K846" s="14"/>
      <c r="L846" s="14"/>
      <c r="M846" s="14"/>
      <c r="N846" s="14"/>
      <c r="O846" s="14"/>
      <c r="P846" s="14"/>
      <c r="Q846" s="14">
        <f t="shared" si="783"/>
        <v>12414732</v>
      </c>
      <c r="R846" s="14"/>
      <c r="S846" s="14"/>
      <c r="T846" s="14"/>
      <c r="U846" s="14"/>
      <c r="V846" s="13"/>
      <c r="W846" s="14">
        <f t="shared" si="763"/>
        <v>12414732</v>
      </c>
      <c r="X846" s="18" t="s">
        <v>1053</v>
      </c>
      <c r="Y846" s="45">
        <v>0</v>
      </c>
      <c r="Z846" s="45">
        <v>0</v>
      </c>
      <c r="AA846" s="45">
        <v>0</v>
      </c>
      <c r="AB846" s="17">
        <f t="shared" si="764"/>
        <v>12414732</v>
      </c>
    </row>
    <row r="847" spans="1:28" s="10" customFormat="1" ht="93.75" customHeight="1" x14ac:dyDescent="0.25">
      <c r="A847" s="15">
        <f>IF(OR(C847=0,C847=""),"",COUNTA($C$794:C847))</f>
        <v>44</v>
      </c>
      <c r="B847" s="23" t="s">
        <v>906</v>
      </c>
      <c r="C847" s="34">
        <v>1973</v>
      </c>
      <c r="D847" s="14">
        <v>3865.9</v>
      </c>
      <c r="E847" s="14">
        <v>2726.5</v>
      </c>
      <c r="F847" s="14">
        <v>1139.4000000000001</v>
      </c>
      <c r="G847" s="13" t="s">
        <v>1110</v>
      </c>
      <c r="H847" s="13"/>
      <c r="I847" s="13"/>
      <c r="J847" s="13"/>
      <c r="K847" s="14"/>
      <c r="L847" s="14"/>
      <c r="M847" s="14"/>
      <c r="N847" s="14"/>
      <c r="O847" s="14"/>
      <c r="P847" s="14"/>
      <c r="Q847" s="14">
        <f t="shared" si="783"/>
        <v>8922497.2000000011</v>
      </c>
      <c r="R847" s="14"/>
      <c r="S847" s="14"/>
      <c r="T847" s="14"/>
      <c r="U847" s="14"/>
      <c r="V847" s="13"/>
      <c r="W847" s="14">
        <f t="shared" si="763"/>
        <v>8922497.2000000011</v>
      </c>
      <c r="X847" s="18" t="s">
        <v>1053</v>
      </c>
      <c r="Y847" s="45">
        <v>0</v>
      </c>
      <c r="Z847" s="45">
        <v>0</v>
      </c>
      <c r="AA847" s="45">
        <v>0</v>
      </c>
      <c r="AB847" s="17">
        <f t="shared" si="764"/>
        <v>8922497.2000000011</v>
      </c>
    </row>
    <row r="848" spans="1:28" s="11" customFormat="1" ht="93.75" customHeight="1" x14ac:dyDescent="0.25">
      <c r="A848" s="15">
        <f>IF(OR(C848=0,C848=""),"",COUNTA($C$794:C848))</f>
        <v>45</v>
      </c>
      <c r="B848" s="23" t="s">
        <v>907</v>
      </c>
      <c r="C848" s="34">
        <v>1973</v>
      </c>
      <c r="D848" s="14">
        <v>5953.5</v>
      </c>
      <c r="E848" s="14">
        <v>4219.3</v>
      </c>
      <c r="F848" s="14">
        <v>1734.2</v>
      </c>
      <c r="G848" s="13" t="s">
        <v>1110</v>
      </c>
      <c r="H848" s="13"/>
      <c r="I848" s="13"/>
      <c r="J848" s="13"/>
      <c r="K848" s="14"/>
      <c r="L848" s="14"/>
      <c r="M848" s="14"/>
      <c r="N848" s="16"/>
      <c r="O848" s="14"/>
      <c r="P848" s="14"/>
      <c r="Q848" s="14">
        <f t="shared" si="783"/>
        <v>13740678</v>
      </c>
      <c r="R848" s="14"/>
      <c r="S848" s="14"/>
      <c r="T848" s="14"/>
      <c r="U848" s="14"/>
      <c r="V848" s="14"/>
      <c r="W848" s="14">
        <f t="shared" si="763"/>
        <v>13740678</v>
      </c>
      <c r="X848" s="18" t="s">
        <v>1053</v>
      </c>
      <c r="Y848" s="45">
        <v>0</v>
      </c>
      <c r="Z848" s="45">
        <v>0</v>
      </c>
      <c r="AA848" s="45">
        <v>0</v>
      </c>
      <c r="AB848" s="17">
        <f t="shared" si="764"/>
        <v>13740678</v>
      </c>
    </row>
    <row r="849" spans="1:28" s="10" customFormat="1" ht="93.75" customHeight="1" x14ac:dyDescent="0.25">
      <c r="A849" s="15">
        <f>IF(OR(C849=0,C849=""),"",COUNTA($C$794:C849))</f>
        <v>46</v>
      </c>
      <c r="B849" s="23" t="s">
        <v>908</v>
      </c>
      <c r="C849" s="34">
        <v>1973</v>
      </c>
      <c r="D849" s="14">
        <v>3944.4</v>
      </c>
      <c r="E849" s="14">
        <v>3311.4</v>
      </c>
      <c r="F849" s="14">
        <v>0</v>
      </c>
      <c r="G849" s="13" t="s">
        <v>1110</v>
      </c>
      <c r="H849" s="13"/>
      <c r="I849" s="13"/>
      <c r="J849" s="13"/>
      <c r="K849" s="14"/>
      <c r="L849" s="14"/>
      <c r="M849" s="14"/>
      <c r="N849" s="16"/>
      <c r="O849" s="14"/>
      <c r="P849" s="14"/>
      <c r="Q849" s="14">
        <f t="shared" si="783"/>
        <v>9103675.2000000011</v>
      </c>
      <c r="R849" s="14"/>
      <c r="S849" s="14"/>
      <c r="T849" s="14"/>
      <c r="U849" s="14"/>
      <c r="V849" s="14"/>
      <c r="W849" s="14">
        <f t="shared" si="763"/>
        <v>9103675.2000000011</v>
      </c>
      <c r="X849" s="18" t="s">
        <v>1053</v>
      </c>
      <c r="Y849" s="45">
        <v>0</v>
      </c>
      <c r="Z849" s="45">
        <v>0</v>
      </c>
      <c r="AA849" s="45">
        <v>0</v>
      </c>
      <c r="AB849" s="17">
        <f t="shared" si="764"/>
        <v>9103675.2000000011</v>
      </c>
    </row>
    <row r="850" spans="1:28" s="10" customFormat="1" ht="93.75" customHeight="1" x14ac:dyDescent="0.25">
      <c r="A850" s="15">
        <f>IF(OR(C850=0,C850=""),"",COUNTA($C$794:C850))</f>
        <v>47</v>
      </c>
      <c r="B850" s="23" t="s">
        <v>136</v>
      </c>
      <c r="C850" s="34">
        <v>1973</v>
      </c>
      <c r="D850" s="14">
        <v>3334.2</v>
      </c>
      <c r="E850" s="14">
        <v>2308.5</v>
      </c>
      <c r="F850" s="14">
        <v>0</v>
      </c>
      <c r="G850" s="13" t="s">
        <v>1114</v>
      </c>
      <c r="H850" s="13"/>
      <c r="I850" s="13"/>
      <c r="J850" s="13"/>
      <c r="K850" s="14"/>
      <c r="L850" s="14"/>
      <c r="M850" s="14"/>
      <c r="N850" s="14"/>
      <c r="O850" s="14"/>
      <c r="P850" s="14"/>
      <c r="Q850" s="14">
        <f t="shared" ref="Q850:Q851" si="784">845*D850</f>
        <v>2817399</v>
      </c>
      <c r="R850" s="14"/>
      <c r="S850" s="14"/>
      <c r="T850" s="14"/>
      <c r="U850" s="14"/>
      <c r="V850" s="14"/>
      <c r="W850" s="14">
        <f t="shared" si="763"/>
        <v>2817399</v>
      </c>
      <c r="X850" s="18" t="s">
        <v>1053</v>
      </c>
      <c r="Y850" s="45">
        <v>0</v>
      </c>
      <c r="Z850" s="45">
        <v>0</v>
      </c>
      <c r="AA850" s="45">
        <v>0</v>
      </c>
      <c r="AB850" s="17">
        <f t="shared" si="764"/>
        <v>2817399</v>
      </c>
    </row>
    <row r="851" spans="1:28" s="10" customFormat="1" ht="93.75" customHeight="1" x14ac:dyDescent="0.25">
      <c r="A851" s="15">
        <f>IF(OR(C851=0,C851=""),"",COUNTA($C$794:C851))</f>
        <v>48</v>
      </c>
      <c r="B851" s="23" t="s">
        <v>109</v>
      </c>
      <c r="C851" s="34">
        <v>1973</v>
      </c>
      <c r="D851" s="14">
        <v>3368.5</v>
      </c>
      <c r="E851" s="14">
        <v>2063.1</v>
      </c>
      <c r="F851" s="14">
        <v>247.8</v>
      </c>
      <c r="G851" s="13" t="s">
        <v>1114</v>
      </c>
      <c r="H851" s="13"/>
      <c r="I851" s="13"/>
      <c r="J851" s="13"/>
      <c r="K851" s="14"/>
      <c r="L851" s="14"/>
      <c r="M851" s="14"/>
      <c r="N851" s="16"/>
      <c r="O851" s="14"/>
      <c r="P851" s="14"/>
      <c r="Q851" s="14">
        <f t="shared" si="784"/>
        <v>2846382.5</v>
      </c>
      <c r="R851" s="14"/>
      <c r="S851" s="14"/>
      <c r="T851" s="14"/>
      <c r="U851" s="14"/>
      <c r="V851" s="14"/>
      <c r="W851" s="14">
        <f t="shared" si="763"/>
        <v>2846382.5</v>
      </c>
      <c r="X851" s="18" t="s">
        <v>1053</v>
      </c>
      <c r="Y851" s="45">
        <v>0</v>
      </c>
      <c r="Z851" s="45">
        <v>0</v>
      </c>
      <c r="AA851" s="45">
        <v>0</v>
      </c>
      <c r="AB851" s="17">
        <f t="shared" si="764"/>
        <v>2846382.5</v>
      </c>
    </row>
    <row r="852" spans="1:28" s="11" customFormat="1" ht="93.75" customHeight="1" x14ac:dyDescent="0.25">
      <c r="A852" s="15">
        <f>IF(OR(C852=0,C852=""),"",COUNTA($C$794:C852))</f>
        <v>49</v>
      </c>
      <c r="B852" s="23" t="s">
        <v>909</v>
      </c>
      <c r="C852" s="34">
        <v>1973</v>
      </c>
      <c r="D852" s="14">
        <v>3236.3</v>
      </c>
      <c r="E852" s="14">
        <v>2690.7</v>
      </c>
      <c r="F852" s="14">
        <v>0</v>
      </c>
      <c r="G852" s="13" t="s">
        <v>1110</v>
      </c>
      <c r="H852" s="13"/>
      <c r="I852" s="13"/>
      <c r="J852" s="13"/>
      <c r="K852" s="14"/>
      <c r="L852" s="14"/>
      <c r="M852" s="14"/>
      <c r="N852" s="16"/>
      <c r="O852" s="14"/>
      <c r="P852" s="14"/>
      <c r="Q852" s="14">
        <f t="shared" ref="Q852:Q864" si="785">2308*D852</f>
        <v>7469380.4000000004</v>
      </c>
      <c r="R852" s="14"/>
      <c r="S852" s="14"/>
      <c r="T852" s="14"/>
      <c r="U852" s="14"/>
      <c r="V852" s="14"/>
      <c r="W852" s="14">
        <f t="shared" si="763"/>
        <v>7469380.4000000004</v>
      </c>
      <c r="X852" s="18" t="s">
        <v>1053</v>
      </c>
      <c r="Y852" s="45">
        <v>0</v>
      </c>
      <c r="Z852" s="45">
        <v>0</v>
      </c>
      <c r="AA852" s="45">
        <v>0</v>
      </c>
      <c r="AB852" s="17">
        <f t="shared" si="764"/>
        <v>7469380.4000000004</v>
      </c>
    </row>
    <row r="853" spans="1:28" s="10" customFormat="1" ht="93.75" customHeight="1" x14ac:dyDescent="0.25">
      <c r="A853" s="15">
        <f>IF(OR(C853=0,C853=""),"",COUNTA($C$794:C853))</f>
        <v>50</v>
      </c>
      <c r="B853" s="23" t="s">
        <v>910</v>
      </c>
      <c r="C853" s="34">
        <v>1973</v>
      </c>
      <c r="D853" s="14">
        <v>7725</v>
      </c>
      <c r="E853" s="14">
        <v>5596.5</v>
      </c>
      <c r="F853" s="14">
        <v>2128.5</v>
      </c>
      <c r="G853" s="13" t="s">
        <v>1110</v>
      </c>
      <c r="H853" s="13"/>
      <c r="I853" s="13"/>
      <c r="J853" s="13"/>
      <c r="K853" s="14"/>
      <c r="L853" s="14"/>
      <c r="M853" s="14"/>
      <c r="N853" s="16"/>
      <c r="O853" s="14"/>
      <c r="P853" s="14"/>
      <c r="Q853" s="14">
        <f t="shared" si="785"/>
        <v>17829300</v>
      </c>
      <c r="R853" s="14"/>
      <c r="S853" s="14"/>
      <c r="T853" s="14"/>
      <c r="U853" s="14"/>
      <c r="V853" s="14"/>
      <c r="W853" s="14">
        <f t="shared" si="763"/>
        <v>17829300</v>
      </c>
      <c r="X853" s="18" t="s">
        <v>1053</v>
      </c>
      <c r="Y853" s="45">
        <v>0</v>
      </c>
      <c r="Z853" s="45">
        <v>0</v>
      </c>
      <c r="AA853" s="45">
        <v>0</v>
      </c>
      <c r="AB853" s="17">
        <f t="shared" si="764"/>
        <v>17829300</v>
      </c>
    </row>
    <row r="854" spans="1:28" s="10" customFormat="1" ht="93.75" customHeight="1" x14ac:dyDescent="0.25">
      <c r="A854" s="15">
        <f>IF(OR(C854=0,C854=""),"",COUNTA($C$794:C854))</f>
        <v>51</v>
      </c>
      <c r="B854" s="23" t="s">
        <v>967</v>
      </c>
      <c r="C854" s="34">
        <v>1974</v>
      </c>
      <c r="D854" s="14">
        <v>3328.3</v>
      </c>
      <c r="E854" s="14">
        <v>2705.8</v>
      </c>
      <c r="F854" s="14">
        <v>0</v>
      </c>
      <c r="G854" s="13" t="s">
        <v>1110</v>
      </c>
      <c r="H854" s="13"/>
      <c r="I854" s="13"/>
      <c r="J854" s="13"/>
      <c r="K854" s="14"/>
      <c r="L854" s="14"/>
      <c r="M854" s="14"/>
      <c r="N854" s="14"/>
      <c r="O854" s="14"/>
      <c r="P854" s="14"/>
      <c r="Q854" s="14">
        <f t="shared" si="785"/>
        <v>7681716.4000000004</v>
      </c>
      <c r="R854" s="14"/>
      <c r="S854" s="14"/>
      <c r="T854" s="14"/>
      <c r="U854" s="14"/>
      <c r="V854" s="14"/>
      <c r="W854" s="14">
        <f t="shared" si="763"/>
        <v>7681716.4000000004</v>
      </c>
      <c r="X854" s="18" t="s">
        <v>1053</v>
      </c>
      <c r="Y854" s="45">
        <v>0</v>
      </c>
      <c r="Z854" s="45">
        <v>0</v>
      </c>
      <c r="AA854" s="45">
        <v>0</v>
      </c>
      <c r="AB854" s="17">
        <f t="shared" si="764"/>
        <v>7681716.4000000004</v>
      </c>
    </row>
    <row r="855" spans="1:28" s="10" customFormat="1" ht="93.75" customHeight="1" x14ac:dyDescent="0.25">
      <c r="A855" s="15">
        <f>IF(OR(C855=0,C855=""),"",COUNTA($C$794:C855))</f>
        <v>52</v>
      </c>
      <c r="B855" s="23" t="s">
        <v>968</v>
      </c>
      <c r="C855" s="34">
        <v>1974</v>
      </c>
      <c r="D855" s="14">
        <v>3342.6</v>
      </c>
      <c r="E855" s="14">
        <v>2705.5</v>
      </c>
      <c r="F855" s="14">
        <v>63</v>
      </c>
      <c r="G855" s="13" t="s">
        <v>1110</v>
      </c>
      <c r="H855" s="13"/>
      <c r="I855" s="13"/>
      <c r="J855" s="13"/>
      <c r="K855" s="14"/>
      <c r="L855" s="14"/>
      <c r="M855" s="14"/>
      <c r="N855" s="14"/>
      <c r="O855" s="14"/>
      <c r="P855" s="14"/>
      <c r="Q855" s="14">
        <f t="shared" si="785"/>
        <v>7714720.7999999998</v>
      </c>
      <c r="R855" s="14"/>
      <c r="S855" s="14"/>
      <c r="T855" s="14"/>
      <c r="U855" s="14"/>
      <c r="V855" s="14"/>
      <c r="W855" s="14">
        <f t="shared" si="763"/>
        <v>7714720.7999999998</v>
      </c>
      <c r="X855" s="18" t="s">
        <v>1053</v>
      </c>
      <c r="Y855" s="45">
        <v>0</v>
      </c>
      <c r="Z855" s="45">
        <v>0</v>
      </c>
      <c r="AA855" s="45">
        <v>0</v>
      </c>
      <c r="AB855" s="17">
        <f t="shared" si="764"/>
        <v>7714720.7999999998</v>
      </c>
    </row>
    <row r="856" spans="1:28" s="10" customFormat="1" ht="93.75" customHeight="1" x14ac:dyDescent="0.25">
      <c r="A856" s="15">
        <f>IF(OR(C856=0,C856=""),"",COUNTA($C$794:C856))</f>
        <v>53</v>
      </c>
      <c r="B856" s="23" t="s">
        <v>969</v>
      </c>
      <c r="C856" s="34">
        <v>1974</v>
      </c>
      <c r="D856" s="14">
        <v>3246.3</v>
      </c>
      <c r="E856" s="14">
        <v>2701.5</v>
      </c>
      <c r="F856" s="14">
        <v>0</v>
      </c>
      <c r="G856" s="13" t="s">
        <v>1110</v>
      </c>
      <c r="H856" s="13"/>
      <c r="I856" s="13"/>
      <c r="J856" s="13"/>
      <c r="K856" s="14"/>
      <c r="L856" s="14"/>
      <c r="M856" s="14"/>
      <c r="N856" s="14"/>
      <c r="O856" s="14"/>
      <c r="P856" s="14"/>
      <c r="Q856" s="14">
        <f t="shared" si="785"/>
        <v>7492460.4000000004</v>
      </c>
      <c r="R856" s="14"/>
      <c r="S856" s="14"/>
      <c r="T856" s="14"/>
      <c r="U856" s="14"/>
      <c r="V856" s="14"/>
      <c r="W856" s="14">
        <f t="shared" si="763"/>
        <v>7492460.4000000004</v>
      </c>
      <c r="X856" s="18" t="s">
        <v>1053</v>
      </c>
      <c r="Y856" s="45">
        <v>0</v>
      </c>
      <c r="Z856" s="45">
        <v>0</v>
      </c>
      <c r="AA856" s="45">
        <v>0</v>
      </c>
      <c r="AB856" s="17">
        <f t="shared" si="764"/>
        <v>7492460.4000000004</v>
      </c>
    </row>
    <row r="857" spans="1:28" s="10" customFormat="1" ht="93.75" customHeight="1" x14ac:dyDescent="0.25">
      <c r="A857" s="15">
        <f>IF(OR(C857=0,C857=""),"",COUNTA($C$794:C857))</f>
        <v>54</v>
      </c>
      <c r="B857" s="23" t="s">
        <v>970</v>
      </c>
      <c r="C857" s="34">
        <v>1974</v>
      </c>
      <c r="D857" s="14">
        <v>3529.8</v>
      </c>
      <c r="E857" s="14">
        <v>2702.4</v>
      </c>
      <c r="F857" s="14">
        <v>0</v>
      </c>
      <c r="G857" s="13" t="s">
        <v>1110</v>
      </c>
      <c r="H857" s="13"/>
      <c r="I857" s="13"/>
      <c r="J857" s="13"/>
      <c r="K857" s="14"/>
      <c r="L857" s="14"/>
      <c r="M857" s="14"/>
      <c r="N857" s="14"/>
      <c r="O857" s="14"/>
      <c r="P857" s="14"/>
      <c r="Q857" s="14">
        <f t="shared" si="785"/>
        <v>8146778.4000000004</v>
      </c>
      <c r="R857" s="14"/>
      <c r="S857" s="14"/>
      <c r="T857" s="14"/>
      <c r="U857" s="14"/>
      <c r="V857" s="14"/>
      <c r="W857" s="14">
        <f t="shared" si="763"/>
        <v>8146778.4000000004</v>
      </c>
      <c r="X857" s="18" t="s">
        <v>1053</v>
      </c>
      <c r="Y857" s="45">
        <v>0</v>
      </c>
      <c r="Z857" s="45">
        <v>0</v>
      </c>
      <c r="AA857" s="45">
        <v>0</v>
      </c>
      <c r="AB857" s="17">
        <f t="shared" si="764"/>
        <v>8146778.4000000004</v>
      </c>
    </row>
    <row r="858" spans="1:28" s="10" customFormat="1" ht="93.75" customHeight="1" x14ac:dyDescent="0.25">
      <c r="A858" s="15">
        <f>IF(OR(C858=0,C858=""),"",COUNTA($C$794:C858))</f>
        <v>55</v>
      </c>
      <c r="B858" s="23" t="s">
        <v>971</v>
      </c>
      <c r="C858" s="34">
        <v>1974</v>
      </c>
      <c r="D858" s="14">
        <v>5919.81</v>
      </c>
      <c r="E858" s="14">
        <v>4239.8100000000004</v>
      </c>
      <c r="F858" s="14">
        <v>1680</v>
      </c>
      <c r="G858" s="13" t="s">
        <v>1110</v>
      </c>
      <c r="H858" s="13"/>
      <c r="I858" s="13"/>
      <c r="J858" s="13"/>
      <c r="K858" s="14"/>
      <c r="L858" s="14"/>
      <c r="M858" s="14"/>
      <c r="N858" s="14"/>
      <c r="O858" s="14"/>
      <c r="P858" s="14"/>
      <c r="Q858" s="14">
        <f t="shared" si="785"/>
        <v>13662921.48</v>
      </c>
      <c r="R858" s="14"/>
      <c r="S858" s="14"/>
      <c r="T858" s="14"/>
      <c r="U858" s="14"/>
      <c r="V858" s="13"/>
      <c r="W858" s="14">
        <f t="shared" si="763"/>
        <v>13662921.48</v>
      </c>
      <c r="X858" s="18" t="s">
        <v>1053</v>
      </c>
      <c r="Y858" s="45">
        <v>0</v>
      </c>
      <c r="Z858" s="45">
        <v>0</v>
      </c>
      <c r="AA858" s="45">
        <v>0</v>
      </c>
      <c r="AB858" s="17">
        <f t="shared" si="764"/>
        <v>13662921.48</v>
      </c>
    </row>
    <row r="859" spans="1:28" s="11" customFormat="1" ht="93.75" customHeight="1" x14ac:dyDescent="0.25">
      <c r="A859" s="15">
        <f>IF(OR(C859=0,C859=""),"",COUNTA($C$794:C859))</f>
        <v>56</v>
      </c>
      <c r="B859" s="23" t="s">
        <v>972</v>
      </c>
      <c r="C859" s="34">
        <v>1974</v>
      </c>
      <c r="D859" s="14">
        <v>3327.5</v>
      </c>
      <c r="E859" s="14">
        <v>1838</v>
      </c>
      <c r="F859" s="14">
        <v>1489.5</v>
      </c>
      <c r="G859" s="13" t="s">
        <v>1110</v>
      </c>
      <c r="H859" s="13"/>
      <c r="I859" s="13"/>
      <c r="J859" s="13"/>
      <c r="K859" s="14"/>
      <c r="L859" s="14"/>
      <c r="M859" s="14"/>
      <c r="N859" s="16"/>
      <c r="O859" s="14"/>
      <c r="P859" s="14"/>
      <c r="Q859" s="14">
        <f t="shared" si="785"/>
        <v>7679870</v>
      </c>
      <c r="R859" s="14"/>
      <c r="S859" s="14"/>
      <c r="T859" s="14"/>
      <c r="U859" s="14"/>
      <c r="V859" s="13"/>
      <c r="W859" s="14">
        <f t="shared" si="763"/>
        <v>7679870</v>
      </c>
      <c r="X859" s="18" t="s">
        <v>1053</v>
      </c>
      <c r="Y859" s="45">
        <v>0</v>
      </c>
      <c r="Z859" s="45">
        <v>0</v>
      </c>
      <c r="AA859" s="45">
        <v>0</v>
      </c>
      <c r="AB859" s="17">
        <f t="shared" si="764"/>
        <v>7679870</v>
      </c>
    </row>
    <row r="860" spans="1:28" s="10" customFormat="1" ht="93.75" customHeight="1" x14ac:dyDescent="0.25">
      <c r="A860" s="15">
        <f>IF(OR(C860=0,C860=""),"",COUNTA($C$794:C860))</f>
        <v>57</v>
      </c>
      <c r="B860" s="23" t="s">
        <v>973</v>
      </c>
      <c r="C860" s="34">
        <v>1974</v>
      </c>
      <c r="D860" s="14">
        <v>995.4</v>
      </c>
      <c r="E860" s="14">
        <v>995.4</v>
      </c>
      <c r="F860" s="14">
        <v>0</v>
      </c>
      <c r="G860" s="13" t="s">
        <v>1110</v>
      </c>
      <c r="H860" s="13"/>
      <c r="I860" s="13"/>
      <c r="J860" s="13"/>
      <c r="K860" s="14"/>
      <c r="L860" s="14"/>
      <c r="M860" s="14"/>
      <c r="N860" s="16"/>
      <c r="O860" s="14"/>
      <c r="P860" s="14"/>
      <c r="Q860" s="14">
        <f t="shared" si="785"/>
        <v>2297383.1999999997</v>
      </c>
      <c r="R860" s="14"/>
      <c r="S860" s="14"/>
      <c r="T860" s="14"/>
      <c r="U860" s="14"/>
      <c r="V860" s="14"/>
      <c r="W860" s="14">
        <f t="shared" si="763"/>
        <v>2297383.1999999997</v>
      </c>
      <c r="X860" s="18" t="s">
        <v>1053</v>
      </c>
      <c r="Y860" s="45">
        <v>0</v>
      </c>
      <c r="Z860" s="45">
        <v>0</v>
      </c>
      <c r="AA860" s="45">
        <v>0</v>
      </c>
      <c r="AB860" s="17">
        <f t="shared" si="764"/>
        <v>2297383.1999999997</v>
      </c>
    </row>
    <row r="861" spans="1:28" s="10" customFormat="1" ht="93.75" customHeight="1" x14ac:dyDescent="0.25">
      <c r="A861" s="15">
        <f>IF(OR(C861=0,C861=""),"",COUNTA($C$794:C861))</f>
        <v>58</v>
      </c>
      <c r="B861" s="23" t="s">
        <v>974</v>
      </c>
      <c r="C861" s="34">
        <v>1974</v>
      </c>
      <c r="D861" s="14">
        <v>2626.3</v>
      </c>
      <c r="E861" s="14">
        <v>2129.1999999999998</v>
      </c>
      <c r="F861" s="14">
        <v>497.1</v>
      </c>
      <c r="G861" s="13" t="s">
        <v>1110</v>
      </c>
      <c r="H861" s="13"/>
      <c r="I861" s="13"/>
      <c r="J861" s="13"/>
      <c r="K861" s="14"/>
      <c r="L861" s="14"/>
      <c r="M861" s="14"/>
      <c r="N861" s="14"/>
      <c r="O861" s="14"/>
      <c r="P861" s="14"/>
      <c r="Q861" s="14">
        <f t="shared" si="785"/>
        <v>6061500.4000000004</v>
      </c>
      <c r="R861" s="14"/>
      <c r="S861" s="14"/>
      <c r="T861" s="14"/>
      <c r="U861" s="14"/>
      <c r="V861" s="14"/>
      <c r="W861" s="14">
        <f t="shared" si="763"/>
        <v>6061500.4000000004</v>
      </c>
      <c r="X861" s="18" t="s">
        <v>1053</v>
      </c>
      <c r="Y861" s="45">
        <v>0</v>
      </c>
      <c r="Z861" s="45">
        <v>0</v>
      </c>
      <c r="AA861" s="45">
        <v>0</v>
      </c>
      <c r="AB861" s="17">
        <f t="shared" si="764"/>
        <v>6061500.4000000004</v>
      </c>
    </row>
    <row r="862" spans="1:28" s="10" customFormat="1" ht="93.75" customHeight="1" x14ac:dyDescent="0.25">
      <c r="A862" s="15">
        <f>IF(OR(C862=0,C862=""),"",COUNTA($C$794:C862))</f>
        <v>59</v>
      </c>
      <c r="B862" s="23" t="s">
        <v>1013</v>
      </c>
      <c r="C862" s="34">
        <v>1975</v>
      </c>
      <c r="D862" s="14">
        <v>5912.56</v>
      </c>
      <c r="E862" s="14">
        <v>4384.5600000000004</v>
      </c>
      <c r="F862" s="14">
        <v>1528</v>
      </c>
      <c r="G862" s="13" t="s">
        <v>1110</v>
      </c>
      <c r="H862" s="13"/>
      <c r="I862" s="13"/>
      <c r="J862" s="13"/>
      <c r="K862" s="14"/>
      <c r="L862" s="14"/>
      <c r="M862" s="14"/>
      <c r="N862" s="16"/>
      <c r="O862" s="14"/>
      <c r="P862" s="14"/>
      <c r="Q862" s="14">
        <f t="shared" si="785"/>
        <v>13646188.48</v>
      </c>
      <c r="R862" s="14"/>
      <c r="S862" s="14"/>
      <c r="T862" s="14"/>
      <c r="U862" s="14"/>
      <c r="V862" s="14"/>
      <c r="W862" s="14">
        <f t="shared" si="763"/>
        <v>13646188.48</v>
      </c>
      <c r="X862" s="18" t="s">
        <v>1053</v>
      </c>
      <c r="Y862" s="45">
        <v>0</v>
      </c>
      <c r="Z862" s="45">
        <v>0</v>
      </c>
      <c r="AA862" s="45">
        <v>0</v>
      </c>
      <c r="AB862" s="17">
        <f t="shared" si="764"/>
        <v>13646188.48</v>
      </c>
    </row>
    <row r="863" spans="1:28" s="10" customFormat="1" ht="93.75" customHeight="1" x14ac:dyDescent="0.25">
      <c r="A863" s="15">
        <f>IF(OR(C863=0,C863=""),"",COUNTA($C$794:C863))</f>
        <v>60</v>
      </c>
      <c r="B863" s="23" t="s">
        <v>1014</v>
      </c>
      <c r="C863" s="34">
        <v>1975</v>
      </c>
      <c r="D863" s="14">
        <v>5399.2</v>
      </c>
      <c r="E863" s="14">
        <v>3030.5</v>
      </c>
      <c r="F863" s="14">
        <v>2368.6999999999998</v>
      </c>
      <c r="G863" s="13" t="s">
        <v>1110</v>
      </c>
      <c r="H863" s="13"/>
      <c r="I863" s="13"/>
      <c r="J863" s="13"/>
      <c r="K863" s="14"/>
      <c r="L863" s="14"/>
      <c r="M863" s="14"/>
      <c r="N863" s="16"/>
      <c r="O863" s="14"/>
      <c r="P863" s="14"/>
      <c r="Q863" s="14">
        <f t="shared" si="785"/>
        <v>12461353.6</v>
      </c>
      <c r="R863" s="14"/>
      <c r="S863" s="14"/>
      <c r="T863" s="14"/>
      <c r="U863" s="14"/>
      <c r="V863" s="14"/>
      <c r="W863" s="14">
        <f t="shared" si="763"/>
        <v>12461353.6</v>
      </c>
      <c r="X863" s="18" t="s">
        <v>1053</v>
      </c>
      <c r="Y863" s="45">
        <v>0</v>
      </c>
      <c r="Z863" s="45">
        <v>0</v>
      </c>
      <c r="AA863" s="45">
        <v>0</v>
      </c>
      <c r="AB863" s="17">
        <f t="shared" si="764"/>
        <v>12461353.6</v>
      </c>
    </row>
    <row r="864" spans="1:28" s="10" customFormat="1" ht="93.75" customHeight="1" x14ac:dyDescent="0.25">
      <c r="A864" s="15">
        <f>IF(OR(C864=0,C864=""),"",COUNTA($C$794:C864))</f>
        <v>61</v>
      </c>
      <c r="B864" s="23" t="s">
        <v>1015</v>
      </c>
      <c r="C864" s="34">
        <v>1975</v>
      </c>
      <c r="D864" s="14">
        <v>6334.9</v>
      </c>
      <c r="E864" s="14">
        <v>3912.1</v>
      </c>
      <c r="F864" s="14">
        <v>2422.8000000000002</v>
      </c>
      <c r="G864" s="13" t="s">
        <v>1110</v>
      </c>
      <c r="H864" s="13"/>
      <c r="I864" s="13"/>
      <c r="J864" s="13"/>
      <c r="K864" s="14"/>
      <c r="L864" s="14"/>
      <c r="M864" s="14"/>
      <c r="N864" s="16"/>
      <c r="O864" s="14"/>
      <c r="P864" s="14"/>
      <c r="Q864" s="14">
        <f t="shared" si="785"/>
        <v>14620949.199999999</v>
      </c>
      <c r="R864" s="14"/>
      <c r="S864" s="14"/>
      <c r="T864" s="14"/>
      <c r="U864" s="14"/>
      <c r="V864" s="14"/>
      <c r="W864" s="14">
        <f t="shared" si="763"/>
        <v>14620949.199999999</v>
      </c>
      <c r="X864" s="18" t="s">
        <v>1053</v>
      </c>
      <c r="Y864" s="45">
        <v>0</v>
      </c>
      <c r="Z864" s="45">
        <v>0</v>
      </c>
      <c r="AA864" s="45">
        <v>0</v>
      </c>
      <c r="AB864" s="17">
        <f t="shared" si="764"/>
        <v>14620949.199999999</v>
      </c>
    </row>
    <row r="865" spans="1:28" s="10" customFormat="1" ht="93.75" customHeight="1" x14ac:dyDescent="0.25">
      <c r="A865" s="15" t="str">
        <f>IF(OR(C865=0,C865=""),"",COUNTA($C$794:C865))</f>
        <v/>
      </c>
      <c r="B865" s="23"/>
      <c r="C865" s="34"/>
      <c r="D865" s="22">
        <f>SUM(D826:D864)</f>
        <v>175944.43999999992</v>
      </c>
      <c r="E865" s="22">
        <f t="shared" ref="E865:F865" si="786">SUM(E826:E864)</f>
        <v>131291.81999999998</v>
      </c>
      <c r="F865" s="22">
        <f t="shared" si="786"/>
        <v>27666.699999999997</v>
      </c>
      <c r="G865" s="13"/>
      <c r="H865" s="13"/>
      <c r="I865" s="13"/>
      <c r="J865" s="13"/>
      <c r="K865" s="14"/>
      <c r="L865" s="14"/>
      <c r="M865" s="14"/>
      <c r="N865" s="16"/>
      <c r="O865" s="14"/>
      <c r="P865" s="14"/>
      <c r="Q865" s="14"/>
      <c r="R865" s="14"/>
      <c r="S865" s="14"/>
      <c r="T865" s="14"/>
      <c r="U865" s="14"/>
      <c r="V865" s="14"/>
      <c r="W865" s="22">
        <f>SUM(W826:W864)</f>
        <v>744142118.55130005</v>
      </c>
      <c r="X865" s="22"/>
      <c r="Y865" s="22"/>
      <c r="Z865" s="22"/>
      <c r="AA865" s="22">
        <f t="shared" ref="AA865:AB865" si="787">SUM(AA826:AA864)</f>
        <v>0</v>
      </c>
      <c r="AB865" s="22">
        <f t="shared" si="787"/>
        <v>744142118.55130005</v>
      </c>
    </row>
    <row r="866" spans="1:28" s="10" customFormat="1" ht="93.75" customHeight="1" x14ac:dyDescent="0.25">
      <c r="A866" s="15" t="str">
        <f>IF(OR(C866=0,C866=""),"",COUNTA($C$794:C866))</f>
        <v/>
      </c>
      <c r="B866" s="25" t="s">
        <v>159</v>
      </c>
      <c r="C866" s="34"/>
      <c r="D866" s="14"/>
      <c r="E866" s="14"/>
      <c r="F866" s="14"/>
      <c r="G866" s="13"/>
      <c r="H866" s="13"/>
      <c r="I866" s="13"/>
      <c r="J866" s="13"/>
      <c r="K866" s="14"/>
      <c r="L866" s="14"/>
      <c r="M866" s="14"/>
      <c r="N866" s="16"/>
      <c r="O866" s="14"/>
      <c r="P866" s="14"/>
      <c r="Q866" s="14"/>
      <c r="R866" s="14"/>
      <c r="S866" s="14"/>
      <c r="T866" s="14"/>
      <c r="U866" s="14"/>
      <c r="V866" s="14"/>
      <c r="W866" s="17"/>
      <c r="X866" s="17"/>
      <c r="Y866" s="17"/>
      <c r="Z866" s="17"/>
      <c r="AA866" s="17"/>
      <c r="AB866" s="17"/>
    </row>
    <row r="867" spans="1:28" s="10" customFormat="1" ht="93.75" customHeight="1" x14ac:dyDescent="0.25">
      <c r="A867" s="15">
        <f>IF(OR(C867=0,C867=""),"",COUNTA($C$794:C867))</f>
        <v>62</v>
      </c>
      <c r="B867" s="23" t="s">
        <v>1016</v>
      </c>
      <c r="C867" s="34">
        <v>1975</v>
      </c>
      <c r="D867" s="14">
        <v>1692.5</v>
      </c>
      <c r="E867" s="14">
        <v>1088.4000000000001</v>
      </c>
      <c r="F867" s="14">
        <v>604.1</v>
      </c>
      <c r="G867" s="13" t="s">
        <v>1106</v>
      </c>
      <c r="H867" s="13"/>
      <c r="I867" s="13"/>
      <c r="J867" s="13"/>
      <c r="K867" s="14"/>
      <c r="L867" s="14"/>
      <c r="M867" s="14"/>
      <c r="N867" s="16"/>
      <c r="O867" s="14"/>
      <c r="P867" s="14"/>
      <c r="Q867" s="14">
        <f>3961*D867</f>
        <v>6703992.5</v>
      </c>
      <c r="R867" s="14"/>
      <c r="S867" s="14"/>
      <c r="T867" s="14"/>
      <c r="U867" s="14"/>
      <c r="V867" s="14"/>
      <c r="W867" s="14">
        <f t="shared" ref="W867:W870" si="788">K867+L867+M867+N867+O867+P867+Q867+R867+S867+T867+U867+V867</f>
        <v>6703992.5</v>
      </c>
      <c r="X867" s="18" t="s">
        <v>1053</v>
      </c>
      <c r="Y867" s="45">
        <v>0</v>
      </c>
      <c r="Z867" s="45">
        <v>0</v>
      </c>
      <c r="AA867" s="45">
        <v>0</v>
      </c>
      <c r="AB867" s="17">
        <f t="shared" ref="AB867:AB870" si="789">W867-(Y867+Z867+AA867)</f>
        <v>6703992.5</v>
      </c>
    </row>
    <row r="868" spans="1:28" s="10" customFormat="1" ht="93.75" customHeight="1" x14ac:dyDescent="0.25">
      <c r="A868" s="15">
        <f>IF(OR(C868=0,C868=""),"",COUNTA($C$794:C868))</f>
        <v>63</v>
      </c>
      <c r="B868" s="23" t="s">
        <v>1017</v>
      </c>
      <c r="C868" s="34">
        <v>1975</v>
      </c>
      <c r="D868" s="14">
        <v>3254.4</v>
      </c>
      <c r="E868" s="14">
        <v>2848.5</v>
      </c>
      <c r="F868" s="14">
        <v>0</v>
      </c>
      <c r="G868" s="13" t="s">
        <v>1110</v>
      </c>
      <c r="H868" s="13"/>
      <c r="I868" s="13"/>
      <c r="J868" s="13"/>
      <c r="K868" s="14"/>
      <c r="L868" s="14"/>
      <c r="M868" s="14"/>
      <c r="N868" s="16"/>
      <c r="O868" s="14"/>
      <c r="P868" s="14"/>
      <c r="Q868" s="14">
        <f t="shared" ref="Q868:Q869" si="790">2308*D868</f>
        <v>7511155.2000000002</v>
      </c>
      <c r="R868" s="14"/>
      <c r="S868" s="14"/>
      <c r="T868" s="14"/>
      <c r="U868" s="14"/>
      <c r="V868" s="14"/>
      <c r="W868" s="14">
        <f t="shared" si="788"/>
        <v>7511155.2000000002</v>
      </c>
      <c r="X868" s="18" t="s">
        <v>1053</v>
      </c>
      <c r="Y868" s="45">
        <v>0</v>
      </c>
      <c r="Z868" s="45">
        <v>0</v>
      </c>
      <c r="AA868" s="45">
        <v>0</v>
      </c>
      <c r="AB868" s="17">
        <f t="shared" si="789"/>
        <v>7511155.2000000002</v>
      </c>
    </row>
    <row r="869" spans="1:28" s="10" customFormat="1" ht="93.75" customHeight="1" x14ac:dyDescent="0.25">
      <c r="A869" s="15">
        <f>IF(OR(C869=0,C869=""),"",COUNTA($C$794:C869))</f>
        <v>64</v>
      </c>
      <c r="B869" s="23" t="s">
        <v>1018</v>
      </c>
      <c r="C869" s="34">
        <v>1975</v>
      </c>
      <c r="D869" s="14">
        <v>3302.9</v>
      </c>
      <c r="E869" s="14">
        <v>2658.1</v>
      </c>
      <c r="F869" s="14">
        <v>0</v>
      </c>
      <c r="G869" s="13" t="s">
        <v>1110</v>
      </c>
      <c r="H869" s="13"/>
      <c r="I869" s="13"/>
      <c r="J869" s="13"/>
      <c r="K869" s="14"/>
      <c r="L869" s="14"/>
      <c r="M869" s="14"/>
      <c r="N869" s="16"/>
      <c r="O869" s="14"/>
      <c r="P869" s="14"/>
      <c r="Q869" s="14">
        <f t="shared" si="790"/>
        <v>7623093.2000000002</v>
      </c>
      <c r="R869" s="14"/>
      <c r="S869" s="14"/>
      <c r="T869" s="14"/>
      <c r="U869" s="14"/>
      <c r="V869" s="14"/>
      <c r="W869" s="14">
        <f t="shared" si="788"/>
        <v>7623093.2000000002</v>
      </c>
      <c r="X869" s="18" t="s">
        <v>1053</v>
      </c>
      <c r="Y869" s="45">
        <v>0</v>
      </c>
      <c r="Z869" s="45">
        <v>0</v>
      </c>
      <c r="AA869" s="45">
        <v>0</v>
      </c>
      <c r="AB869" s="17">
        <f t="shared" si="789"/>
        <v>7623093.2000000002</v>
      </c>
    </row>
    <row r="870" spans="1:28" s="10" customFormat="1" ht="93.75" customHeight="1" x14ac:dyDescent="0.25">
      <c r="A870" s="15">
        <f>IF(OR(C870=0,C870=""),"",COUNTA($C$794:C870))</f>
        <v>65</v>
      </c>
      <c r="B870" s="23" t="s">
        <v>31</v>
      </c>
      <c r="C870" s="34">
        <v>1985</v>
      </c>
      <c r="D870" s="14">
        <v>4581</v>
      </c>
      <c r="E870" s="14">
        <v>3311</v>
      </c>
      <c r="F870" s="14">
        <v>0</v>
      </c>
      <c r="G870" s="13" t="s">
        <v>1110</v>
      </c>
      <c r="H870" s="13"/>
      <c r="I870" s="13"/>
      <c r="J870" s="13"/>
      <c r="K870" s="14">
        <f>406*D870</f>
        <v>1859886</v>
      </c>
      <c r="L870" s="14">
        <f>1207*D870</f>
        <v>5529267</v>
      </c>
      <c r="M870" s="14"/>
      <c r="N870" s="14">
        <f>855*D870</f>
        <v>3916755</v>
      </c>
      <c r="O870" s="14">
        <f>383*D870</f>
        <v>1754523</v>
      </c>
      <c r="P870" s="14"/>
      <c r="Q870" s="14"/>
      <c r="R870" s="14">
        <f>297*D870</f>
        <v>1360557</v>
      </c>
      <c r="S870" s="14"/>
      <c r="T870" s="14"/>
      <c r="U870" s="14"/>
      <c r="V870" s="14"/>
      <c r="W870" s="14">
        <f t="shared" si="788"/>
        <v>14420988</v>
      </c>
      <c r="X870" s="18" t="s">
        <v>1053</v>
      </c>
      <c r="Y870" s="45">
        <v>0</v>
      </c>
      <c r="Z870" s="45">
        <v>0</v>
      </c>
      <c r="AA870" s="45">
        <v>0</v>
      </c>
      <c r="AB870" s="17">
        <f t="shared" si="789"/>
        <v>14420988</v>
      </c>
    </row>
    <row r="871" spans="1:28" s="10" customFormat="1" ht="93.75" customHeight="1" x14ac:dyDescent="0.25">
      <c r="A871" s="15" t="str">
        <f>IF(OR(C871=0,C871=""),"",COUNTA($C$794:C871))</f>
        <v/>
      </c>
      <c r="B871" s="23"/>
      <c r="C871" s="34"/>
      <c r="D871" s="22">
        <f>SUM(D867:D870)</f>
        <v>12830.8</v>
      </c>
      <c r="E871" s="22">
        <f>SUM(E867:E870)</f>
        <v>9906</v>
      </c>
      <c r="F871" s="22">
        <f>SUM(F867:F870)</f>
        <v>604.1</v>
      </c>
      <c r="G871" s="13"/>
      <c r="H871" s="13"/>
      <c r="I871" s="13"/>
      <c r="J871" s="13"/>
      <c r="K871" s="14"/>
      <c r="L871" s="14"/>
      <c r="M871" s="14"/>
      <c r="N871" s="16"/>
      <c r="O871" s="14"/>
      <c r="P871" s="14"/>
      <c r="Q871" s="14"/>
      <c r="R871" s="14"/>
      <c r="S871" s="14"/>
      <c r="T871" s="14"/>
      <c r="U871" s="14"/>
      <c r="V871" s="14"/>
      <c r="W871" s="22">
        <f>SUM(W867:W870)</f>
        <v>36259228.899999999</v>
      </c>
      <c r="X871" s="22"/>
      <c r="Y871" s="22"/>
      <c r="Z871" s="22"/>
      <c r="AA871" s="22">
        <f t="shared" ref="AA871:AB871" si="791">SUM(AA867:AA870)</f>
        <v>0</v>
      </c>
      <c r="AB871" s="22">
        <f t="shared" si="791"/>
        <v>36259228.899999999</v>
      </c>
    </row>
    <row r="872" spans="1:28" s="10" customFormat="1" ht="93.75" customHeight="1" x14ac:dyDescent="0.25">
      <c r="A872" s="15" t="str">
        <f>IF(OR(C872=0,C872=""),"",COUNTA($C$794:C872))</f>
        <v/>
      </c>
      <c r="B872" s="25" t="s">
        <v>1091</v>
      </c>
      <c r="C872" s="34"/>
      <c r="D872" s="14"/>
      <c r="E872" s="14"/>
      <c r="F872" s="14"/>
      <c r="G872" s="13"/>
      <c r="H872" s="13"/>
      <c r="I872" s="13"/>
      <c r="J872" s="13"/>
      <c r="K872" s="14"/>
      <c r="L872" s="14"/>
      <c r="M872" s="14"/>
      <c r="N872" s="16"/>
      <c r="O872" s="14"/>
      <c r="P872" s="14"/>
      <c r="Q872" s="14"/>
      <c r="R872" s="14"/>
      <c r="S872" s="14"/>
      <c r="T872" s="14"/>
      <c r="U872" s="14"/>
      <c r="V872" s="14"/>
      <c r="W872" s="17"/>
      <c r="X872" s="17"/>
      <c r="Y872" s="17"/>
      <c r="Z872" s="17"/>
      <c r="AA872" s="17"/>
      <c r="AB872" s="17"/>
    </row>
    <row r="873" spans="1:28" s="10" customFormat="1" ht="93.75" customHeight="1" x14ac:dyDescent="0.25">
      <c r="A873" s="15">
        <f>IF(OR(C873=0,C873=""),"",COUNTA($C$794:C873))</f>
        <v>66</v>
      </c>
      <c r="B873" s="23" t="s">
        <v>33</v>
      </c>
      <c r="C873" s="34">
        <v>1972</v>
      </c>
      <c r="D873" s="14">
        <v>762.6</v>
      </c>
      <c r="E873" s="14">
        <v>621.29999999999995</v>
      </c>
      <c r="F873" s="14">
        <v>0</v>
      </c>
      <c r="G873" s="13" t="s">
        <v>1106</v>
      </c>
      <c r="H873" s="13"/>
      <c r="I873" s="13"/>
      <c r="J873" s="13"/>
      <c r="K873" s="14">
        <f>558*D873</f>
        <v>425530.8</v>
      </c>
      <c r="L873" s="14">
        <f>2469*D873</f>
        <v>1882859.4000000001</v>
      </c>
      <c r="M873" s="14">
        <f>430*D873</f>
        <v>327918</v>
      </c>
      <c r="N873" s="14">
        <f>511*D873</f>
        <v>389688.60000000003</v>
      </c>
      <c r="O873" s="14"/>
      <c r="P873" s="14"/>
      <c r="Q873" s="14"/>
      <c r="R873" s="14">
        <f>187*D873</f>
        <v>142606.20000000001</v>
      </c>
      <c r="S873" s="14"/>
      <c r="T873" s="14">
        <f>116*D873</f>
        <v>88461.6</v>
      </c>
      <c r="U873" s="14"/>
      <c r="V873" s="13"/>
      <c r="W873" s="14">
        <f>K873+L873+M873+N873+O873+P873+Q873+R873+S873+T873+U873+V873</f>
        <v>3257064.6000000006</v>
      </c>
      <c r="X873" s="18" t="s">
        <v>1053</v>
      </c>
      <c r="Y873" s="45">
        <v>0</v>
      </c>
      <c r="Z873" s="45">
        <v>0</v>
      </c>
      <c r="AA873" s="45">
        <v>0</v>
      </c>
      <c r="AB873" s="17">
        <f t="shared" ref="AB873" si="792">W873-(Y873+Z873+AA873)</f>
        <v>3257064.6000000006</v>
      </c>
    </row>
    <row r="874" spans="1:28" s="10" customFormat="1" ht="93.75" customHeight="1" x14ac:dyDescent="0.25">
      <c r="A874" s="15" t="str">
        <f>IF(OR(C874=0,C874=""),"",COUNTA($C$794:C874))</f>
        <v/>
      </c>
      <c r="B874" s="23"/>
      <c r="C874" s="34"/>
      <c r="D874" s="22">
        <f>SUM(D873:D873)</f>
        <v>762.6</v>
      </c>
      <c r="E874" s="22">
        <f>SUM(E873:E873)</f>
        <v>621.29999999999995</v>
      </c>
      <c r="F874" s="22">
        <f>SUM(F873:F873)</f>
        <v>0</v>
      </c>
      <c r="G874" s="13"/>
      <c r="H874" s="13"/>
      <c r="I874" s="13"/>
      <c r="J874" s="13"/>
      <c r="K874" s="14"/>
      <c r="L874" s="14"/>
      <c r="M874" s="14"/>
      <c r="N874" s="16"/>
      <c r="O874" s="14"/>
      <c r="P874" s="14"/>
      <c r="Q874" s="14"/>
      <c r="R874" s="14"/>
      <c r="S874" s="14"/>
      <c r="T874" s="14"/>
      <c r="U874" s="14"/>
      <c r="V874" s="13"/>
      <c r="W874" s="22">
        <f>SUM(W873:W873)</f>
        <v>3257064.6000000006</v>
      </c>
      <c r="X874" s="22"/>
      <c r="Y874" s="22"/>
      <c r="Z874" s="22"/>
      <c r="AA874" s="22">
        <f t="shared" ref="AA874:AB874" si="793">SUM(AA873:AA873)</f>
        <v>0</v>
      </c>
      <c r="AB874" s="22">
        <f t="shared" si="793"/>
        <v>3257064.6000000006</v>
      </c>
    </row>
    <row r="875" spans="1:28" s="10" customFormat="1" ht="93.75" customHeight="1" x14ac:dyDescent="0.25">
      <c r="A875" s="15" t="str">
        <f>IF(OR(C875=0,C875=""),"",COUNTA($C$794:C875))</f>
        <v/>
      </c>
      <c r="B875" s="25" t="s">
        <v>1058</v>
      </c>
      <c r="C875" s="34"/>
      <c r="D875" s="14"/>
      <c r="E875" s="14"/>
      <c r="F875" s="14"/>
      <c r="G875" s="13"/>
      <c r="H875" s="13"/>
      <c r="I875" s="13"/>
      <c r="J875" s="13"/>
      <c r="K875" s="14"/>
      <c r="L875" s="14"/>
      <c r="M875" s="14"/>
      <c r="N875" s="16"/>
      <c r="O875" s="14"/>
      <c r="P875" s="14"/>
      <c r="Q875" s="14"/>
      <c r="R875" s="14"/>
      <c r="S875" s="14"/>
      <c r="T875" s="14"/>
      <c r="U875" s="14"/>
      <c r="V875" s="13"/>
      <c r="W875" s="14"/>
      <c r="X875" s="14"/>
      <c r="Y875" s="14"/>
      <c r="Z875" s="14"/>
      <c r="AA875" s="14"/>
      <c r="AB875" s="14"/>
    </row>
    <row r="876" spans="1:28" s="10" customFormat="1" ht="93.75" customHeight="1" x14ac:dyDescent="0.25">
      <c r="A876" s="15">
        <f>IF(OR(C876=0,C876=""),"",COUNTA($C$794:C876))</f>
        <v>67</v>
      </c>
      <c r="B876" s="23" t="s">
        <v>853</v>
      </c>
      <c r="C876" s="34">
        <v>1972</v>
      </c>
      <c r="D876" s="14">
        <v>839</v>
      </c>
      <c r="E876" s="14">
        <v>381.4</v>
      </c>
      <c r="F876" s="14">
        <v>309</v>
      </c>
      <c r="G876" s="13" t="s">
        <v>1106</v>
      </c>
      <c r="H876" s="13"/>
      <c r="I876" s="13"/>
      <c r="J876" s="13"/>
      <c r="K876" s="14">
        <f t="shared" ref="K876:K877" si="794">558*D876</f>
        <v>468162</v>
      </c>
      <c r="L876" s="14">
        <f t="shared" ref="L876:L877" si="795">2469*D876</f>
        <v>2071491</v>
      </c>
      <c r="M876" s="14">
        <f t="shared" ref="M876:M877" si="796">430*D876</f>
        <v>360770</v>
      </c>
      <c r="N876" s="14">
        <f t="shared" ref="N876:N877" si="797">511*D876</f>
        <v>428729</v>
      </c>
      <c r="O876" s="14">
        <f t="shared" ref="O876:O877" si="798">375*D876</f>
        <v>314625</v>
      </c>
      <c r="P876" s="14"/>
      <c r="Q876" s="14">
        <f t="shared" ref="Q876:Q877" si="799">3961*D876</f>
        <v>3323279</v>
      </c>
      <c r="R876" s="14"/>
      <c r="S876" s="14">
        <f t="shared" ref="S876:S877" si="800">3011*D876</f>
        <v>2526229</v>
      </c>
      <c r="T876" s="14">
        <f t="shared" ref="T876:T877" si="801">116*D876</f>
        <v>97324</v>
      </c>
      <c r="U876" s="14">
        <f t="shared" ref="U876:U877" si="802">34*D876</f>
        <v>28526</v>
      </c>
      <c r="V876" s="14">
        <f t="shared" ref="V876:V877" si="803">(K876+L876+M876+N876+O876+P876+Q876+R876+S876+T876)*0.0214</f>
        <v>205239.03259999998</v>
      </c>
      <c r="W876" s="14">
        <f t="shared" ref="W876:W877" si="804">K876+L876+M876+N876+O876+P876+Q876+R876+S876+T876+U876+V876</f>
        <v>9824374.0326000005</v>
      </c>
      <c r="X876" s="18" t="s">
        <v>1053</v>
      </c>
      <c r="Y876" s="45">
        <v>0</v>
      </c>
      <c r="Z876" s="45">
        <v>0</v>
      </c>
      <c r="AA876" s="45">
        <v>0</v>
      </c>
      <c r="AB876" s="17">
        <f t="shared" ref="AB876:AB877" si="805">W876-(Y876+Z876+AA876)</f>
        <v>9824374.0326000005</v>
      </c>
    </row>
    <row r="877" spans="1:28" s="10" customFormat="1" ht="93.75" customHeight="1" x14ac:dyDescent="0.25">
      <c r="A877" s="15">
        <f>IF(OR(C877=0,C877=""),"",COUNTA($C$794:C877))</f>
        <v>68</v>
      </c>
      <c r="B877" s="23" t="s">
        <v>854</v>
      </c>
      <c r="C877" s="34">
        <v>1972</v>
      </c>
      <c r="D877" s="14">
        <v>1063.8</v>
      </c>
      <c r="E877" s="14">
        <v>650.1</v>
      </c>
      <c r="F877" s="14">
        <v>81.099999999999994</v>
      </c>
      <c r="G877" s="13" t="s">
        <v>1108</v>
      </c>
      <c r="H877" s="13"/>
      <c r="I877" s="13"/>
      <c r="J877" s="13"/>
      <c r="K877" s="14">
        <f t="shared" si="794"/>
        <v>593600.4</v>
      </c>
      <c r="L877" s="14">
        <f t="shared" si="795"/>
        <v>2626522.1999999997</v>
      </c>
      <c r="M877" s="14">
        <f t="shared" si="796"/>
        <v>457434</v>
      </c>
      <c r="N877" s="14">
        <f t="shared" si="797"/>
        <v>543601.79999999993</v>
      </c>
      <c r="O877" s="14">
        <f t="shared" si="798"/>
        <v>398925</v>
      </c>
      <c r="P877" s="14"/>
      <c r="Q877" s="14">
        <f t="shared" si="799"/>
        <v>4213711.8</v>
      </c>
      <c r="R877" s="14"/>
      <c r="S877" s="14">
        <f t="shared" si="800"/>
        <v>3203101.8</v>
      </c>
      <c r="T877" s="14">
        <f t="shared" si="801"/>
        <v>123400.79999999999</v>
      </c>
      <c r="U877" s="14">
        <f t="shared" si="802"/>
        <v>36169.199999999997</v>
      </c>
      <c r="V877" s="14">
        <f t="shared" si="803"/>
        <v>260230.37291999999</v>
      </c>
      <c r="W877" s="14">
        <f t="shared" si="804"/>
        <v>12456697.372919999</v>
      </c>
      <c r="X877" s="18" t="s">
        <v>1053</v>
      </c>
      <c r="Y877" s="45">
        <v>0</v>
      </c>
      <c r="Z877" s="45">
        <v>0</v>
      </c>
      <c r="AA877" s="45">
        <v>0</v>
      </c>
      <c r="AB877" s="17">
        <f t="shared" si="805"/>
        <v>12456697.372919999</v>
      </c>
    </row>
    <row r="878" spans="1:28" s="10" customFormat="1" ht="93.75" customHeight="1" x14ac:dyDescent="0.25">
      <c r="A878" s="15" t="str">
        <f>IF(OR(C878=0,C878=""),"",COUNTA($C$794:C878))</f>
        <v/>
      </c>
      <c r="B878" s="23"/>
      <c r="C878" s="34"/>
      <c r="D878" s="22">
        <f>SUM(D876:D877)</f>
        <v>1902.8</v>
      </c>
      <c r="E878" s="22">
        <f>SUM(E876:E877)</f>
        <v>1031.5</v>
      </c>
      <c r="F878" s="22">
        <f>SUM(F876:F877)</f>
        <v>390.1</v>
      </c>
      <c r="G878" s="13"/>
      <c r="H878" s="13"/>
      <c r="I878" s="13"/>
      <c r="J878" s="13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22">
        <f>SUM(W876:W877)</f>
        <v>22281071.40552</v>
      </c>
      <c r="X878" s="22"/>
      <c r="Y878" s="22"/>
      <c r="Z878" s="22"/>
      <c r="AA878" s="22">
        <f t="shared" ref="AA878:AB878" si="806">SUM(AA876:AA877)</f>
        <v>0</v>
      </c>
      <c r="AB878" s="22">
        <f t="shared" si="806"/>
        <v>22281071.40552</v>
      </c>
    </row>
    <row r="879" spans="1:28" s="10" customFormat="1" ht="93.75" customHeight="1" x14ac:dyDescent="0.25">
      <c r="A879" s="15" t="str">
        <f>IF(OR(C879=0,C879=""),"",COUNTA($C$794:C879))</f>
        <v/>
      </c>
      <c r="B879" s="25" t="s">
        <v>1092</v>
      </c>
      <c r="C879" s="34"/>
      <c r="D879" s="14"/>
      <c r="E879" s="14"/>
      <c r="F879" s="14"/>
      <c r="G879" s="13"/>
      <c r="H879" s="13"/>
      <c r="I879" s="13"/>
      <c r="J879" s="13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7"/>
      <c r="X879" s="17"/>
      <c r="Y879" s="17"/>
      <c r="Z879" s="17"/>
      <c r="AA879" s="17"/>
      <c r="AB879" s="17"/>
    </row>
    <row r="880" spans="1:28" s="10" customFormat="1" ht="93.75" customHeight="1" x14ac:dyDescent="0.25">
      <c r="A880" s="15">
        <f>IF(OR(C880=0,C880=""),"",COUNTA($C$794:C880))</f>
        <v>69</v>
      </c>
      <c r="B880" s="23" t="s">
        <v>809</v>
      </c>
      <c r="C880" s="34">
        <v>1971</v>
      </c>
      <c r="D880" s="14">
        <v>755.6</v>
      </c>
      <c r="E880" s="14">
        <v>462.7</v>
      </c>
      <c r="F880" s="14">
        <v>58.4</v>
      </c>
      <c r="G880" s="13" t="s">
        <v>1106</v>
      </c>
      <c r="H880" s="13"/>
      <c r="I880" s="13"/>
      <c r="J880" s="13"/>
      <c r="K880" s="14">
        <f t="shared" ref="K880:K882" si="807">558*D880</f>
        <v>421624.8</v>
      </c>
      <c r="L880" s="14"/>
      <c r="M880" s="14">
        <f t="shared" ref="M880:M882" si="808">430*D880</f>
        <v>324908</v>
      </c>
      <c r="N880" s="14">
        <f t="shared" ref="N880:N882" si="809">511*D880</f>
        <v>386111.60000000003</v>
      </c>
      <c r="O880" s="14">
        <f t="shared" ref="O880:O882" si="810">375*D880</f>
        <v>283350</v>
      </c>
      <c r="P880" s="14"/>
      <c r="Q880" s="14">
        <f t="shared" ref="Q880:Q882" si="811">3961*D880</f>
        <v>2992931.6</v>
      </c>
      <c r="R880" s="14"/>
      <c r="S880" s="14">
        <f t="shared" ref="S880:S882" si="812">3011*D880</f>
        <v>2275111.6</v>
      </c>
      <c r="T880" s="14">
        <f t="shared" ref="T880:T882" si="813">116*D880</f>
        <v>87649.600000000006</v>
      </c>
      <c r="U880" s="14">
        <f t="shared" ref="U880:U882" si="814">34*D880</f>
        <v>25690.400000000001</v>
      </c>
      <c r="V880" s="14">
        <f t="shared" ref="V880:V882" si="815">(K880+L880+M880+N880+O880+P880+Q880+R880+S880+T880)*0.0214</f>
        <v>144914.10607999997</v>
      </c>
      <c r="W880" s="14">
        <f t="shared" ref="W880:W882" si="816">K880+L880+M880+N880+O880+P880+Q880+R880+S880+T880+U880+V880</f>
        <v>6942291.7060799999</v>
      </c>
      <c r="X880" s="18" t="s">
        <v>1053</v>
      </c>
      <c r="Y880" s="45">
        <v>0</v>
      </c>
      <c r="Z880" s="45">
        <v>0</v>
      </c>
      <c r="AA880" s="45">
        <v>0</v>
      </c>
      <c r="AB880" s="17">
        <f t="shared" ref="AB880:AB882" si="817">W880-(Y880+Z880+AA880)</f>
        <v>6942291.7060799999</v>
      </c>
    </row>
    <row r="881" spans="1:28" s="10" customFormat="1" ht="93.75" customHeight="1" x14ac:dyDescent="0.25">
      <c r="A881" s="15">
        <f>IF(OR(C881=0,C881=""),"",COUNTA($C$794:C881))</f>
        <v>70</v>
      </c>
      <c r="B881" s="23" t="s">
        <v>810</v>
      </c>
      <c r="C881" s="34">
        <v>1971</v>
      </c>
      <c r="D881" s="14">
        <v>755.1</v>
      </c>
      <c r="E881" s="14">
        <v>432.8</v>
      </c>
      <c r="F881" s="14">
        <v>60</v>
      </c>
      <c r="G881" s="13" t="s">
        <v>1106</v>
      </c>
      <c r="H881" s="13"/>
      <c r="I881" s="13"/>
      <c r="J881" s="13"/>
      <c r="K881" s="14">
        <f t="shared" si="807"/>
        <v>421345.8</v>
      </c>
      <c r="L881" s="14"/>
      <c r="M881" s="14">
        <f t="shared" si="808"/>
        <v>324693</v>
      </c>
      <c r="N881" s="14">
        <f t="shared" si="809"/>
        <v>385856.10000000003</v>
      </c>
      <c r="O881" s="14">
        <f t="shared" si="810"/>
        <v>283162.5</v>
      </c>
      <c r="P881" s="14"/>
      <c r="Q881" s="14">
        <f t="shared" si="811"/>
        <v>2990951.1</v>
      </c>
      <c r="R881" s="14"/>
      <c r="S881" s="14">
        <f t="shared" si="812"/>
        <v>2273606.1</v>
      </c>
      <c r="T881" s="14">
        <f t="shared" si="813"/>
        <v>87591.6</v>
      </c>
      <c r="U881" s="14">
        <f t="shared" si="814"/>
        <v>25673.4</v>
      </c>
      <c r="V881" s="14">
        <f t="shared" si="815"/>
        <v>144818.21267999997</v>
      </c>
      <c r="W881" s="14">
        <f t="shared" si="816"/>
        <v>6937697.8126799995</v>
      </c>
      <c r="X881" s="18" t="s">
        <v>1053</v>
      </c>
      <c r="Y881" s="45">
        <v>0</v>
      </c>
      <c r="Z881" s="45">
        <v>0</v>
      </c>
      <c r="AA881" s="45">
        <v>0</v>
      </c>
      <c r="AB881" s="17">
        <f t="shared" si="817"/>
        <v>6937697.8126799995</v>
      </c>
    </row>
    <row r="882" spans="1:28" s="10" customFormat="1" ht="93.75" customHeight="1" x14ac:dyDescent="0.25">
      <c r="A882" s="15">
        <f>IF(OR(C882=0,C882=""),"",COUNTA($C$794:C882))</f>
        <v>71</v>
      </c>
      <c r="B882" s="23" t="s">
        <v>855</v>
      </c>
      <c r="C882" s="34">
        <v>1972</v>
      </c>
      <c r="D882" s="14">
        <v>414.7</v>
      </c>
      <c r="E882" s="14">
        <v>264.3</v>
      </c>
      <c r="F882" s="14">
        <v>43.3</v>
      </c>
      <c r="G882" s="13" t="s">
        <v>1106</v>
      </c>
      <c r="H882" s="14"/>
      <c r="I882" s="14"/>
      <c r="J882" s="13"/>
      <c r="K882" s="14">
        <f t="shared" si="807"/>
        <v>231402.6</v>
      </c>
      <c r="L882" s="14"/>
      <c r="M882" s="14">
        <f t="shared" si="808"/>
        <v>178321</v>
      </c>
      <c r="N882" s="14">
        <f t="shared" si="809"/>
        <v>211911.69999999998</v>
      </c>
      <c r="O882" s="14">
        <f t="shared" si="810"/>
        <v>155512.5</v>
      </c>
      <c r="P882" s="14"/>
      <c r="Q882" s="14">
        <f t="shared" si="811"/>
        <v>1642626.7</v>
      </c>
      <c r="R882" s="14"/>
      <c r="S882" s="14">
        <f t="shared" si="812"/>
        <v>1248661.7</v>
      </c>
      <c r="T882" s="14">
        <f t="shared" si="813"/>
        <v>48105.2</v>
      </c>
      <c r="U882" s="14">
        <f t="shared" si="814"/>
        <v>14099.8</v>
      </c>
      <c r="V882" s="14">
        <f t="shared" si="815"/>
        <v>79533.985960000005</v>
      </c>
      <c r="W882" s="14">
        <f t="shared" si="816"/>
        <v>3810175.1859600004</v>
      </c>
      <c r="X882" s="18" t="s">
        <v>1053</v>
      </c>
      <c r="Y882" s="45">
        <v>0</v>
      </c>
      <c r="Z882" s="45">
        <v>0</v>
      </c>
      <c r="AA882" s="45">
        <v>0</v>
      </c>
      <c r="AB882" s="17">
        <f t="shared" si="817"/>
        <v>3810175.1859600004</v>
      </c>
    </row>
    <row r="883" spans="1:28" s="10" customFormat="1" ht="93.75" customHeight="1" x14ac:dyDescent="0.25">
      <c r="A883" s="15" t="str">
        <f>IF(OR(C883=0,C883=""),"",COUNTA($C$794:C883))</f>
        <v/>
      </c>
      <c r="B883" s="23"/>
      <c r="C883" s="34"/>
      <c r="D883" s="22">
        <f>SUM(D880:D882)</f>
        <v>1925.4</v>
      </c>
      <c r="E883" s="22">
        <f>SUM(E880:E882)</f>
        <v>1159.8</v>
      </c>
      <c r="F883" s="22">
        <f>SUM(F880:F882)</f>
        <v>161.69999999999999</v>
      </c>
      <c r="G883" s="13"/>
      <c r="H883" s="14"/>
      <c r="I883" s="14"/>
      <c r="J883" s="13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22">
        <f>SUM(W880:W882)</f>
        <v>17690164.704719998</v>
      </c>
      <c r="X883" s="22"/>
      <c r="Y883" s="22"/>
      <c r="Z883" s="22"/>
      <c r="AA883" s="22">
        <f t="shared" ref="AA883:AB883" si="818">SUM(AA880:AA882)</f>
        <v>0</v>
      </c>
      <c r="AB883" s="22">
        <f t="shared" si="818"/>
        <v>17690164.704719998</v>
      </c>
    </row>
    <row r="884" spans="1:28" s="10" customFormat="1" ht="93.75" customHeight="1" x14ac:dyDescent="0.25">
      <c r="A884" s="15" t="str">
        <f>IF(OR(C884=0,C884=""),"",COUNTA($C$794:C884))</f>
        <v/>
      </c>
      <c r="B884" s="25" t="s">
        <v>1093</v>
      </c>
      <c r="C884" s="34"/>
      <c r="D884" s="14"/>
      <c r="E884" s="14"/>
      <c r="F884" s="14"/>
      <c r="G884" s="13"/>
      <c r="H884" s="14"/>
      <c r="I884" s="14"/>
      <c r="J884" s="13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7"/>
      <c r="X884" s="17"/>
      <c r="Y884" s="17"/>
      <c r="Z884" s="17"/>
      <c r="AA884" s="17"/>
      <c r="AB884" s="17"/>
    </row>
    <row r="885" spans="1:28" s="10" customFormat="1" ht="93.6" customHeight="1" x14ac:dyDescent="0.25">
      <c r="A885" s="15">
        <f>IF(OR(C885=0,C885=""),"",COUNTA($C$794:C885))</f>
        <v>72</v>
      </c>
      <c r="B885" s="23" t="s">
        <v>36</v>
      </c>
      <c r="C885" s="34">
        <v>1971</v>
      </c>
      <c r="D885" s="14">
        <v>751.9</v>
      </c>
      <c r="E885" s="14">
        <v>468</v>
      </c>
      <c r="F885" s="14">
        <v>53.2</v>
      </c>
      <c r="G885" s="13" t="s">
        <v>1106</v>
      </c>
      <c r="H885" s="13"/>
      <c r="I885" s="13"/>
      <c r="J885" s="13"/>
      <c r="K885" s="14">
        <f t="shared" ref="K885:K886" si="819">558*D885</f>
        <v>419560.2</v>
      </c>
      <c r="L885" s="14"/>
      <c r="M885" s="14"/>
      <c r="N885" s="14">
        <f t="shared" ref="N885:N886" si="820">511*D885</f>
        <v>384220.89999999997</v>
      </c>
      <c r="O885" s="14">
        <f t="shared" ref="O885:O886" si="821">375*D885</f>
        <v>281962.5</v>
      </c>
      <c r="P885" s="14"/>
      <c r="Q885" s="14"/>
      <c r="R885" s="14"/>
      <c r="S885" s="14"/>
      <c r="T885" s="14">
        <f t="shared" ref="T885:T886" si="822">116*D885</f>
        <v>87220.4</v>
      </c>
      <c r="U885" s="14"/>
      <c r="V885" s="13"/>
      <c r="W885" s="14">
        <f t="shared" ref="W885:W892" si="823">K885+L885+M885+N885+O885+P885+Q885+R885+S885+T885+U885+V885</f>
        <v>1172964</v>
      </c>
      <c r="X885" s="18" t="s">
        <v>1053</v>
      </c>
      <c r="Y885" s="45">
        <v>0</v>
      </c>
      <c r="Z885" s="45">
        <v>0</v>
      </c>
      <c r="AA885" s="45">
        <v>0</v>
      </c>
      <c r="AB885" s="17">
        <f t="shared" ref="AB885:AB892" si="824">W885-(Y885+Z885+AA885)</f>
        <v>1172964</v>
      </c>
    </row>
    <row r="886" spans="1:28" s="10" customFormat="1" ht="93.75" customHeight="1" x14ac:dyDescent="0.25">
      <c r="A886" s="15">
        <f>IF(OR(C886=0,C886=""),"",COUNTA($C$794:C886))</f>
        <v>73</v>
      </c>
      <c r="B886" s="23" t="s">
        <v>856</v>
      </c>
      <c r="C886" s="34">
        <v>1972</v>
      </c>
      <c r="D886" s="14">
        <v>695.1</v>
      </c>
      <c r="E886" s="14">
        <v>465.3</v>
      </c>
      <c r="F886" s="14">
        <v>0</v>
      </c>
      <c r="G886" s="13" t="s">
        <v>1106</v>
      </c>
      <c r="H886" s="14"/>
      <c r="I886" s="14"/>
      <c r="J886" s="13"/>
      <c r="K886" s="14">
        <f t="shared" si="819"/>
        <v>387865.8</v>
      </c>
      <c r="L886" s="14">
        <f>2469*D886</f>
        <v>1716201.9000000001</v>
      </c>
      <c r="M886" s="14">
        <f>430*D886</f>
        <v>298893</v>
      </c>
      <c r="N886" s="14">
        <f t="shared" si="820"/>
        <v>355196.10000000003</v>
      </c>
      <c r="O886" s="14">
        <f t="shared" si="821"/>
        <v>260662.5</v>
      </c>
      <c r="P886" s="14"/>
      <c r="Q886" s="14">
        <f t="shared" ref="Q886:Q892" si="825">3961*D886</f>
        <v>2753291.1</v>
      </c>
      <c r="R886" s="14">
        <f>187*D886</f>
        <v>129983.7</v>
      </c>
      <c r="S886" s="14">
        <f>3011*D886</f>
        <v>2092946.1</v>
      </c>
      <c r="T886" s="14">
        <f t="shared" si="822"/>
        <v>80631.600000000006</v>
      </c>
      <c r="U886" s="14">
        <f>34*D886</f>
        <v>23633.4</v>
      </c>
      <c r="V886" s="14">
        <f>(K886+L886+M886+N886+O886+P886+Q886+R886+S886+T886)*0.0214</f>
        <v>172819.37652000002</v>
      </c>
      <c r="W886" s="14">
        <f t="shared" si="823"/>
        <v>8272124.5765200015</v>
      </c>
      <c r="X886" s="18" t="s">
        <v>1053</v>
      </c>
      <c r="Y886" s="45">
        <v>0</v>
      </c>
      <c r="Z886" s="45">
        <v>0</v>
      </c>
      <c r="AA886" s="45">
        <v>0</v>
      </c>
      <c r="AB886" s="17">
        <f t="shared" si="824"/>
        <v>8272124.5765200015</v>
      </c>
    </row>
    <row r="887" spans="1:28" s="10" customFormat="1" ht="93.75" customHeight="1" x14ac:dyDescent="0.25">
      <c r="A887" s="15">
        <f>IF(OR(C887=0,C887=""),"",COUNTA($C$794:C887))</f>
        <v>74</v>
      </c>
      <c r="B887" s="23" t="s">
        <v>911</v>
      </c>
      <c r="C887" s="34">
        <v>1973</v>
      </c>
      <c r="D887" s="14">
        <v>1115.2</v>
      </c>
      <c r="E887" s="14">
        <v>715.9</v>
      </c>
      <c r="F887" s="14">
        <v>0</v>
      </c>
      <c r="G887" s="13" t="s">
        <v>1106</v>
      </c>
      <c r="H887" s="13"/>
      <c r="I887" s="13"/>
      <c r="J887" s="13"/>
      <c r="K887" s="14"/>
      <c r="L887" s="14"/>
      <c r="M887" s="14"/>
      <c r="N887" s="14"/>
      <c r="O887" s="14"/>
      <c r="P887" s="14"/>
      <c r="Q887" s="14">
        <f t="shared" si="825"/>
        <v>4417307.2</v>
      </c>
      <c r="R887" s="14"/>
      <c r="S887" s="14"/>
      <c r="T887" s="14"/>
      <c r="U887" s="14"/>
      <c r="V887" s="14"/>
      <c r="W887" s="14">
        <f t="shared" si="823"/>
        <v>4417307.2</v>
      </c>
      <c r="X887" s="18" t="s">
        <v>1053</v>
      </c>
      <c r="Y887" s="45">
        <v>0</v>
      </c>
      <c r="Z887" s="45">
        <v>0</v>
      </c>
      <c r="AA887" s="45">
        <v>0</v>
      </c>
      <c r="AB887" s="17">
        <f t="shared" si="824"/>
        <v>4417307.2</v>
      </c>
    </row>
    <row r="888" spans="1:28" s="10" customFormat="1" ht="93.75" customHeight="1" x14ac:dyDescent="0.25">
      <c r="A888" s="15">
        <f>IF(OR(C888=0,C888=""),"",COUNTA($C$794:C888))</f>
        <v>75</v>
      </c>
      <c r="B888" s="23" t="s">
        <v>912</v>
      </c>
      <c r="C888" s="34">
        <v>1973</v>
      </c>
      <c r="D888" s="14">
        <v>1112.5</v>
      </c>
      <c r="E888" s="14">
        <v>725.7</v>
      </c>
      <c r="F888" s="14">
        <v>53.5</v>
      </c>
      <c r="G888" s="13" t="s">
        <v>1106</v>
      </c>
      <c r="H888" s="13"/>
      <c r="I888" s="13"/>
      <c r="J888" s="13"/>
      <c r="K888" s="14"/>
      <c r="L888" s="14"/>
      <c r="M888" s="14"/>
      <c r="N888" s="14"/>
      <c r="O888" s="14"/>
      <c r="P888" s="14"/>
      <c r="Q888" s="14">
        <f t="shared" si="825"/>
        <v>4406612.5</v>
      </c>
      <c r="R888" s="14"/>
      <c r="S888" s="14"/>
      <c r="T888" s="14"/>
      <c r="U888" s="14"/>
      <c r="V888" s="14"/>
      <c r="W888" s="14">
        <f t="shared" si="823"/>
        <v>4406612.5</v>
      </c>
      <c r="X888" s="18" t="s">
        <v>1053</v>
      </c>
      <c r="Y888" s="45">
        <v>0</v>
      </c>
      <c r="Z888" s="45">
        <v>0</v>
      </c>
      <c r="AA888" s="45">
        <v>0</v>
      </c>
      <c r="AB888" s="17">
        <f t="shared" si="824"/>
        <v>4406612.5</v>
      </c>
    </row>
    <row r="889" spans="1:28" s="10" customFormat="1" ht="93.75" customHeight="1" x14ac:dyDescent="0.25">
      <c r="A889" s="15">
        <f>IF(OR(C889=0,C889=""),"",COUNTA($C$794:C889))</f>
        <v>76</v>
      </c>
      <c r="B889" s="23" t="s">
        <v>913</v>
      </c>
      <c r="C889" s="34">
        <v>1973</v>
      </c>
      <c r="D889" s="14">
        <v>1098.9000000000001</v>
      </c>
      <c r="E889" s="14">
        <v>714.4</v>
      </c>
      <c r="F889" s="14">
        <v>0</v>
      </c>
      <c r="G889" s="13" t="s">
        <v>1106</v>
      </c>
      <c r="H889" s="13"/>
      <c r="I889" s="13"/>
      <c r="J889" s="13"/>
      <c r="K889" s="14"/>
      <c r="L889" s="14"/>
      <c r="M889" s="14"/>
      <c r="N889" s="14"/>
      <c r="O889" s="14"/>
      <c r="P889" s="14"/>
      <c r="Q889" s="14">
        <f t="shared" si="825"/>
        <v>4352742.9000000004</v>
      </c>
      <c r="R889" s="14"/>
      <c r="S889" s="14"/>
      <c r="T889" s="14"/>
      <c r="U889" s="14"/>
      <c r="V889" s="14"/>
      <c r="W889" s="14">
        <f t="shared" si="823"/>
        <v>4352742.9000000004</v>
      </c>
      <c r="X889" s="18" t="s">
        <v>1053</v>
      </c>
      <c r="Y889" s="45">
        <v>0</v>
      </c>
      <c r="Z889" s="45">
        <v>0</v>
      </c>
      <c r="AA889" s="45">
        <v>0</v>
      </c>
      <c r="AB889" s="17">
        <f t="shared" si="824"/>
        <v>4352742.9000000004</v>
      </c>
    </row>
    <row r="890" spans="1:28" s="10" customFormat="1" ht="93.75" customHeight="1" x14ac:dyDescent="0.25">
      <c r="A890" s="15">
        <f>IF(OR(C890=0,C890=""),"",COUNTA($C$794:C890))</f>
        <v>77</v>
      </c>
      <c r="B890" s="23" t="s">
        <v>914</v>
      </c>
      <c r="C890" s="34">
        <v>1973</v>
      </c>
      <c r="D890" s="14">
        <v>788.9</v>
      </c>
      <c r="E890" s="14">
        <v>723.7</v>
      </c>
      <c r="F890" s="14">
        <v>0</v>
      </c>
      <c r="G890" s="13" t="s">
        <v>1106</v>
      </c>
      <c r="H890" s="13"/>
      <c r="I890" s="13"/>
      <c r="J890" s="13"/>
      <c r="K890" s="14"/>
      <c r="L890" s="14"/>
      <c r="M890" s="14"/>
      <c r="N890" s="14"/>
      <c r="O890" s="14"/>
      <c r="P890" s="14"/>
      <c r="Q890" s="14">
        <f t="shared" si="825"/>
        <v>3124832.9</v>
      </c>
      <c r="R890" s="14"/>
      <c r="S890" s="14"/>
      <c r="T890" s="14"/>
      <c r="U890" s="14"/>
      <c r="V890" s="14"/>
      <c r="W890" s="14">
        <f t="shared" si="823"/>
        <v>3124832.9</v>
      </c>
      <c r="X890" s="18" t="s">
        <v>1053</v>
      </c>
      <c r="Y890" s="45">
        <v>0</v>
      </c>
      <c r="Z890" s="45">
        <v>0</v>
      </c>
      <c r="AA890" s="45">
        <v>0</v>
      </c>
      <c r="AB890" s="17">
        <f t="shared" si="824"/>
        <v>3124832.9</v>
      </c>
    </row>
    <row r="891" spans="1:28" s="10" customFormat="1" ht="93.75" customHeight="1" x14ac:dyDescent="0.25">
      <c r="A891" s="15">
        <f>IF(OR(C891=0,C891=""),"",COUNTA($C$794:C891))</f>
        <v>78</v>
      </c>
      <c r="B891" s="23" t="s">
        <v>975</v>
      </c>
      <c r="C891" s="34">
        <v>1974</v>
      </c>
      <c r="D891" s="14">
        <v>1088.0999999999999</v>
      </c>
      <c r="E891" s="14">
        <v>737.1</v>
      </c>
      <c r="F891" s="14">
        <v>0</v>
      </c>
      <c r="G891" s="13" t="s">
        <v>1108</v>
      </c>
      <c r="H891" s="13"/>
      <c r="I891" s="13"/>
      <c r="J891" s="13"/>
      <c r="K891" s="14"/>
      <c r="L891" s="14"/>
      <c r="M891" s="14"/>
      <c r="N891" s="14"/>
      <c r="O891" s="14"/>
      <c r="P891" s="14"/>
      <c r="Q891" s="14">
        <f t="shared" si="825"/>
        <v>4309964.0999999996</v>
      </c>
      <c r="R891" s="14"/>
      <c r="S891" s="14"/>
      <c r="T891" s="14"/>
      <c r="U891" s="14"/>
      <c r="V891" s="14"/>
      <c r="W891" s="14">
        <f t="shared" si="823"/>
        <v>4309964.0999999996</v>
      </c>
      <c r="X891" s="18" t="s">
        <v>1053</v>
      </c>
      <c r="Y891" s="45">
        <v>0</v>
      </c>
      <c r="Z891" s="45">
        <v>0</v>
      </c>
      <c r="AA891" s="45">
        <v>0</v>
      </c>
      <c r="AB891" s="17">
        <f t="shared" si="824"/>
        <v>4309964.0999999996</v>
      </c>
    </row>
    <row r="892" spans="1:28" s="10" customFormat="1" ht="93.75" customHeight="1" x14ac:dyDescent="0.25">
      <c r="A892" s="15">
        <f>IF(OR(C892=0,C892=""),"",COUNTA($C$794:C892))</f>
        <v>79</v>
      </c>
      <c r="B892" s="23" t="s">
        <v>1019</v>
      </c>
      <c r="C892" s="34">
        <v>1975</v>
      </c>
      <c r="D892" s="14">
        <v>912.4</v>
      </c>
      <c r="E892" s="14">
        <v>683.3</v>
      </c>
      <c r="F892" s="14">
        <v>229.1</v>
      </c>
      <c r="G892" s="13" t="s">
        <v>1106</v>
      </c>
      <c r="H892" s="13"/>
      <c r="I892" s="13"/>
      <c r="J892" s="13"/>
      <c r="K892" s="14"/>
      <c r="L892" s="14"/>
      <c r="M892" s="14"/>
      <c r="N892" s="16"/>
      <c r="O892" s="14"/>
      <c r="P892" s="14"/>
      <c r="Q892" s="14">
        <f t="shared" si="825"/>
        <v>3614016.4</v>
      </c>
      <c r="R892" s="14"/>
      <c r="S892" s="14"/>
      <c r="T892" s="14"/>
      <c r="U892" s="14"/>
      <c r="V892" s="14"/>
      <c r="W892" s="14">
        <f t="shared" si="823"/>
        <v>3614016.4</v>
      </c>
      <c r="X892" s="18" t="s">
        <v>1053</v>
      </c>
      <c r="Y892" s="45">
        <v>0</v>
      </c>
      <c r="Z892" s="45">
        <v>0</v>
      </c>
      <c r="AA892" s="45">
        <v>0</v>
      </c>
      <c r="AB892" s="17">
        <f t="shared" si="824"/>
        <v>3614016.4</v>
      </c>
    </row>
    <row r="893" spans="1:28" s="10" customFormat="1" ht="93.75" customHeight="1" x14ac:dyDescent="0.25">
      <c r="A893" s="15" t="str">
        <f>IF(OR(C893=0,C893=""),"",COUNTA($C$794:C893))</f>
        <v/>
      </c>
      <c r="B893" s="23"/>
      <c r="C893" s="34"/>
      <c r="D893" s="22">
        <f>SUM(D885:D892)</f>
        <v>7563</v>
      </c>
      <c r="E893" s="22">
        <f t="shared" ref="E893:F893" si="826">SUM(E885:E892)</f>
        <v>5233.4000000000005</v>
      </c>
      <c r="F893" s="22">
        <f t="shared" si="826"/>
        <v>335.8</v>
      </c>
      <c r="G893" s="13"/>
      <c r="H893" s="13"/>
      <c r="I893" s="13"/>
      <c r="J893" s="13"/>
      <c r="K893" s="14"/>
      <c r="L893" s="14"/>
      <c r="M893" s="14"/>
      <c r="N893" s="16"/>
      <c r="O893" s="14"/>
      <c r="P893" s="14"/>
      <c r="Q893" s="14"/>
      <c r="R893" s="14"/>
      <c r="S893" s="14"/>
      <c r="T893" s="14"/>
      <c r="U893" s="14"/>
      <c r="V893" s="14"/>
      <c r="W893" s="22">
        <f>SUM(W885:W892)</f>
        <v>33670564.576520003</v>
      </c>
      <c r="X893" s="22"/>
      <c r="Y893" s="22"/>
      <c r="Z893" s="22"/>
      <c r="AA893" s="22">
        <f t="shared" ref="AA893:AB893" si="827">SUM(AA885:AA892)</f>
        <v>0</v>
      </c>
      <c r="AB893" s="22">
        <f t="shared" si="827"/>
        <v>33670564.576520003</v>
      </c>
    </row>
    <row r="894" spans="1:28" s="10" customFormat="1" ht="93.75" customHeight="1" x14ac:dyDescent="0.25">
      <c r="A894" s="15" t="str">
        <f>IF(OR(C894=0,C894=""),"",COUNTA($C$794:C894))</f>
        <v/>
      </c>
      <c r="B894" s="25" t="s">
        <v>1129</v>
      </c>
      <c r="C894" s="34"/>
      <c r="D894" s="14"/>
      <c r="E894" s="14"/>
      <c r="F894" s="14"/>
      <c r="G894" s="13"/>
      <c r="H894" s="13"/>
      <c r="I894" s="13"/>
      <c r="J894" s="13"/>
      <c r="K894" s="14"/>
      <c r="L894" s="14"/>
      <c r="M894" s="14"/>
      <c r="N894" s="16"/>
      <c r="O894" s="14"/>
      <c r="P894" s="14"/>
      <c r="Q894" s="14"/>
      <c r="R894" s="14"/>
      <c r="S894" s="14"/>
      <c r="T894" s="14"/>
      <c r="U894" s="14"/>
      <c r="V894" s="14"/>
      <c r="W894" s="17"/>
      <c r="X894" s="17"/>
      <c r="Y894" s="17"/>
      <c r="Z894" s="17"/>
      <c r="AA894" s="17"/>
      <c r="AB894" s="17"/>
    </row>
    <row r="895" spans="1:28" s="10" customFormat="1" ht="93.75" customHeight="1" x14ac:dyDescent="0.25">
      <c r="A895" s="15">
        <f>IF(OR(C895=0,C895=""),"",COUNTA($C$794:C895))</f>
        <v>80</v>
      </c>
      <c r="B895" s="23" t="s">
        <v>811</v>
      </c>
      <c r="C895" s="34">
        <v>1971</v>
      </c>
      <c r="D895" s="14">
        <v>5724.1</v>
      </c>
      <c r="E895" s="14">
        <v>4391.2</v>
      </c>
      <c r="F895" s="14">
        <v>0</v>
      </c>
      <c r="G895" s="13" t="s">
        <v>1110</v>
      </c>
      <c r="H895" s="13"/>
      <c r="I895" s="13"/>
      <c r="J895" s="13"/>
      <c r="K895" s="14">
        <f t="shared" ref="K895:K898" si="828">406*D895</f>
        <v>2323984.6</v>
      </c>
      <c r="L895" s="14">
        <f t="shared" ref="L895:L905" si="829">1207*D895</f>
        <v>6908988.7000000002</v>
      </c>
      <c r="M895" s="14">
        <f t="shared" ref="M895:M905" si="830">484*D895</f>
        <v>2770464.4000000004</v>
      </c>
      <c r="N895" s="14">
        <f t="shared" ref="N895:N898" si="831">855*D895</f>
        <v>4894105.5</v>
      </c>
      <c r="O895" s="14">
        <f t="shared" ref="O895:O898" si="832">383*D895</f>
        <v>2192330.3000000003</v>
      </c>
      <c r="P895" s="14"/>
      <c r="Q895" s="14">
        <f>2308*D895</f>
        <v>13211222.800000001</v>
      </c>
      <c r="R895" s="14">
        <f t="shared" ref="R895:R897" si="833">297*D895</f>
        <v>1700057.7000000002</v>
      </c>
      <c r="S895" s="14">
        <f>2763*D895</f>
        <v>15815688.300000001</v>
      </c>
      <c r="T895" s="14">
        <f t="shared" ref="T895:T905" si="834">102*D895</f>
        <v>583858.20000000007</v>
      </c>
      <c r="U895" s="14">
        <f t="shared" ref="U895:U898" si="835">35*D895</f>
        <v>200343.5</v>
      </c>
      <c r="V895" s="14">
        <f t="shared" ref="V895:V898" si="836">(K895+L895+M895+N895+O895+P895+Q895+R895+S895+T895)*0.0214</f>
        <v>1078574.9907000002</v>
      </c>
      <c r="W895" s="14">
        <f t="shared" ref="W895:W952" si="837">K895+L895+M895+N895+O895+P895+Q895+R895+S895+T895+U895+V895</f>
        <v>51679618.990700014</v>
      </c>
      <c r="X895" s="18" t="s">
        <v>1053</v>
      </c>
      <c r="Y895" s="45">
        <v>0</v>
      </c>
      <c r="Z895" s="45">
        <v>0</v>
      </c>
      <c r="AA895" s="45">
        <v>0</v>
      </c>
      <c r="AB895" s="17">
        <f t="shared" ref="AB895:AB952" si="838">W895-(Y895+Z895+AA895)</f>
        <v>51679618.990700014</v>
      </c>
    </row>
    <row r="896" spans="1:28" s="11" customFormat="1" ht="93.75" customHeight="1" x14ac:dyDescent="0.25">
      <c r="A896" s="15">
        <f>IF(OR(C896=0,C896=""),"",COUNTA($C$794:C896))</f>
        <v>81</v>
      </c>
      <c r="B896" s="23" t="s">
        <v>105</v>
      </c>
      <c r="C896" s="34">
        <v>1971</v>
      </c>
      <c r="D896" s="14">
        <v>6498.9</v>
      </c>
      <c r="E896" s="14">
        <v>4840.3999999999996</v>
      </c>
      <c r="F896" s="14">
        <v>0</v>
      </c>
      <c r="G896" s="13" t="s">
        <v>1110</v>
      </c>
      <c r="H896" s="13"/>
      <c r="I896" s="13"/>
      <c r="J896" s="13"/>
      <c r="K896" s="14">
        <f t="shared" si="828"/>
        <v>2638553.4</v>
      </c>
      <c r="L896" s="14">
        <f t="shared" si="829"/>
        <v>7844172.2999999998</v>
      </c>
      <c r="M896" s="14">
        <f t="shared" si="830"/>
        <v>3145467.5999999996</v>
      </c>
      <c r="N896" s="14">
        <f t="shared" si="831"/>
        <v>5556559.5</v>
      </c>
      <c r="O896" s="14">
        <f t="shared" si="832"/>
        <v>2489078.6999999997</v>
      </c>
      <c r="P896" s="14"/>
      <c r="Q896" s="14"/>
      <c r="R896" s="14">
        <f t="shared" si="833"/>
        <v>1930173.2999999998</v>
      </c>
      <c r="S896" s="14"/>
      <c r="T896" s="14">
        <f t="shared" si="834"/>
        <v>662887.79999999993</v>
      </c>
      <c r="U896" s="14">
        <f t="shared" si="835"/>
        <v>227461.5</v>
      </c>
      <c r="V896" s="14">
        <f t="shared" si="836"/>
        <v>519311.50163999991</v>
      </c>
      <c r="W896" s="14">
        <f t="shared" si="837"/>
        <v>25013665.601639997</v>
      </c>
      <c r="X896" s="18" t="s">
        <v>1053</v>
      </c>
      <c r="Y896" s="45">
        <v>0</v>
      </c>
      <c r="Z896" s="45">
        <v>0</v>
      </c>
      <c r="AA896" s="45">
        <v>0</v>
      </c>
      <c r="AB896" s="17">
        <f t="shared" si="838"/>
        <v>25013665.601639997</v>
      </c>
    </row>
    <row r="897" spans="1:28" s="10" customFormat="1" ht="93.75" customHeight="1" x14ac:dyDescent="0.25">
      <c r="A897" s="15">
        <f>IF(OR(C897=0,C897=""),"",COUNTA($C$794:C897))</f>
        <v>82</v>
      </c>
      <c r="B897" s="23" t="s">
        <v>812</v>
      </c>
      <c r="C897" s="34">
        <v>1971</v>
      </c>
      <c r="D897" s="14">
        <v>483.1</v>
      </c>
      <c r="E897" s="14">
        <v>327.9</v>
      </c>
      <c r="F897" s="14">
        <v>0</v>
      </c>
      <c r="G897" s="13" t="s">
        <v>1110</v>
      </c>
      <c r="H897" s="13"/>
      <c r="I897" s="13"/>
      <c r="J897" s="13"/>
      <c r="K897" s="14">
        <f t="shared" si="828"/>
        <v>196138.6</v>
      </c>
      <c r="L897" s="14">
        <f t="shared" si="829"/>
        <v>583101.70000000007</v>
      </c>
      <c r="M897" s="14">
        <f t="shared" si="830"/>
        <v>233820.40000000002</v>
      </c>
      <c r="N897" s="14">
        <f t="shared" si="831"/>
        <v>413050.5</v>
      </c>
      <c r="O897" s="14">
        <f t="shared" si="832"/>
        <v>185027.30000000002</v>
      </c>
      <c r="P897" s="14"/>
      <c r="Q897" s="14">
        <f t="shared" ref="Q897:Q898" si="839">2308*D897</f>
        <v>1114994.8</v>
      </c>
      <c r="R897" s="14">
        <f t="shared" si="833"/>
        <v>143480.70000000001</v>
      </c>
      <c r="S897" s="14">
        <f t="shared" ref="S897:S898" si="840">2763*D897</f>
        <v>1334805.3</v>
      </c>
      <c r="T897" s="14">
        <f t="shared" si="834"/>
        <v>49276.200000000004</v>
      </c>
      <c r="U897" s="14">
        <f t="shared" si="835"/>
        <v>16908.5</v>
      </c>
      <c r="V897" s="14">
        <f t="shared" si="836"/>
        <v>91029.083700000017</v>
      </c>
      <c r="W897" s="14">
        <f t="shared" si="837"/>
        <v>4361633.0837000012</v>
      </c>
      <c r="X897" s="18" t="s">
        <v>1053</v>
      </c>
      <c r="Y897" s="45">
        <v>0</v>
      </c>
      <c r="Z897" s="45">
        <v>0</v>
      </c>
      <c r="AA897" s="45">
        <v>0</v>
      </c>
      <c r="AB897" s="17">
        <f t="shared" si="838"/>
        <v>4361633.0837000012</v>
      </c>
    </row>
    <row r="898" spans="1:28" s="10" customFormat="1" ht="93.75" customHeight="1" x14ac:dyDescent="0.25">
      <c r="A898" s="15">
        <f>IF(OR(C898=0,C898=""),"",COUNTA($C$794:C898))</f>
        <v>83</v>
      </c>
      <c r="B898" s="23" t="s">
        <v>813</v>
      </c>
      <c r="C898" s="34">
        <v>1971</v>
      </c>
      <c r="D898" s="14">
        <v>2263.3000000000002</v>
      </c>
      <c r="E898" s="14">
        <v>2139.6999999999998</v>
      </c>
      <c r="F898" s="14">
        <v>52.2</v>
      </c>
      <c r="G898" s="13" t="s">
        <v>1109</v>
      </c>
      <c r="H898" s="13"/>
      <c r="I898" s="13"/>
      <c r="J898" s="13"/>
      <c r="K898" s="14">
        <f t="shared" si="828"/>
        <v>918899.8</v>
      </c>
      <c r="L898" s="14">
        <f t="shared" si="829"/>
        <v>2731803.1</v>
      </c>
      <c r="M898" s="14">
        <f t="shared" si="830"/>
        <v>1095437.2000000002</v>
      </c>
      <c r="N898" s="14">
        <f t="shared" si="831"/>
        <v>1935121.5000000002</v>
      </c>
      <c r="O898" s="14">
        <f t="shared" si="832"/>
        <v>866843.9</v>
      </c>
      <c r="P898" s="14"/>
      <c r="Q898" s="14">
        <f t="shared" si="839"/>
        <v>5223696.4000000004</v>
      </c>
      <c r="R898" s="14"/>
      <c r="S898" s="14">
        <f t="shared" si="840"/>
        <v>6253497.9000000004</v>
      </c>
      <c r="T898" s="14">
        <f t="shared" si="834"/>
        <v>230856.6</v>
      </c>
      <c r="U898" s="14">
        <f t="shared" si="835"/>
        <v>79215.5</v>
      </c>
      <c r="V898" s="14">
        <f t="shared" si="836"/>
        <v>412081.74696000014</v>
      </c>
      <c r="W898" s="14">
        <f t="shared" si="837"/>
        <v>19747453.646960005</v>
      </c>
      <c r="X898" s="18" t="s">
        <v>1053</v>
      </c>
      <c r="Y898" s="45">
        <v>0</v>
      </c>
      <c r="Z898" s="45">
        <v>0</v>
      </c>
      <c r="AA898" s="45">
        <v>0</v>
      </c>
      <c r="AB898" s="17">
        <f t="shared" si="838"/>
        <v>19747453.646960005</v>
      </c>
    </row>
    <row r="899" spans="1:28" s="10" customFormat="1" ht="93.75" customHeight="1" x14ac:dyDescent="0.25">
      <c r="A899" s="15">
        <f>IF(OR(C899=0,C899=""),"",COUNTA($C$794:C899))</f>
        <v>84</v>
      </c>
      <c r="B899" s="23" t="s">
        <v>146</v>
      </c>
      <c r="C899" s="34">
        <v>1971</v>
      </c>
      <c r="D899" s="14">
        <v>5573.8</v>
      </c>
      <c r="E899" s="14">
        <v>4416.8999999999996</v>
      </c>
      <c r="F899" s="14">
        <v>0</v>
      </c>
      <c r="G899" s="13" t="s">
        <v>1110</v>
      </c>
      <c r="H899" s="13"/>
      <c r="I899" s="13"/>
      <c r="J899" s="13"/>
      <c r="K899" s="14"/>
      <c r="L899" s="14">
        <f t="shared" si="829"/>
        <v>6727576.6000000006</v>
      </c>
      <c r="M899" s="14">
        <f t="shared" si="830"/>
        <v>2697719.2</v>
      </c>
      <c r="N899" s="14"/>
      <c r="O899" s="14"/>
      <c r="P899" s="14"/>
      <c r="Q899" s="14"/>
      <c r="R899" s="14">
        <f t="shared" ref="R899:R905" si="841">297*D899</f>
        <v>1655418.6</v>
      </c>
      <c r="S899" s="14">
        <f t="shared" ref="S899:S900" si="842">2763*D899</f>
        <v>15400409.4</v>
      </c>
      <c r="T899" s="14">
        <f t="shared" si="834"/>
        <v>568527.6</v>
      </c>
      <c r="U899" s="14">
        <f t="shared" ref="U899:U900" si="843">35*D899</f>
        <v>195083</v>
      </c>
      <c r="V899" s="14">
        <f t="shared" ref="V899:V900" si="844">(K899+L899+M899+N899+O899+P899+Q899+R899+S899+T899)*0.0214</f>
        <v>578862.53995999997</v>
      </c>
      <c r="W899" s="14">
        <f t="shared" si="837"/>
        <v>27823596.939960003</v>
      </c>
      <c r="X899" s="18" t="s">
        <v>1053</v>
      </c>
      <c r="Y899" s="45">
        <v>0</v>
      </c>
      <c r="Z899" s="45">
        <v>0</v>
      </c>
      <c r="AA899" s="45">
        <v>0</v>
      </c>
      <c r="AB899" s="17">
        <f t="shared" si="838"/>
        <v>27823596.939960003</v>
      </c>
    </row>
    <row r="900" spans="1:28" s="10" customFormat="1" ht="93.75" customHeight="1" x14ac:dyDescent="0.25">
      <c r="A900" s="15">
        <f>IF(OR(C900=0,C900=""),"",COUNTA($C$794:C900))</f>
        <v>85</v>
      </c>
      <c r="B900" s="23" t="s">
        <v>814</v>
      </c>
      <c r="C900" s="34">
        <v>1971</v>
      </c>
      <c r="D900" s="14">
        <v>8571.7000000000007</v>
      </c>
      <c r="E900" s="14">
        <v>5691.7</v>
      </c>
      <c r="F900" s="14">
        <v>0</v>
      </c>
      <c r="G900" s="13" t="s">
        <v>1110</v>
      </c>
      <c r="H900" s="13"/>
      <c r="I900" s="13"/>
      <c r="J900" s="13"/>
      <c r="K900" s="14">
        <f t="shared" ref="K900:K905" si="845">406*D900</f>
        <v>3480110.2</v>
      </c>
      <c r="L900" s="14">
        <f t="shared" si="829"/>
        <v>10346041.9</v>
      </c>
      <c r="M900" s="14">
        <f t="shared" si="830"/>
        <v>4148702.8000000003</v>
      </c>
      <c r="N900" s="14">
        <f t="shared" ref="N900:N905" si="846">855*D900</f>
        <v>7328803.5000000009</v>
      </c>
      <c r="O900" s="14">
        <f t="shared" ref="O900:O905" si="847">383*D900</f>
        <v>3282961.1</v>
      </c>
      <c r="P900" s="14"/>
      <c r="Q900" s="14">
        <f>2308*D900</f>
        <v>19783483.600000001</v>
      </c>
      <c r="R900" s="14">
        <f t="shared" si="841"/>
        <v>2545794.9000000004</v>
      </c>
      <c r="S900" s="14">
        <f t="shared" si="842"/>
        <v>23683607.100000001</v>
      </c>
      <c r="T900" s="14">
        <f t="shared" si="834"/>
        <v>874313.4</v>
      </c>
      <c r="U900" s="14">
        <f t="shared" si="843"/>
        <v>300009.5</v>
      </c>
      <c r="V900" s="14">
        <f t="shared" si="844"/>
        <v>1615139.7159000002</v>
      </c>
      <c r="W900" s="14">
        <f t="shared" si="837"/>
        <v>77388967.715900019</v>
      </c>
      <c r="X900" s="18" t="s">
        <v>1053</v>
      </c>
      <c r="Y900" s="45">
        <v>0</v>
      </c>
      <c r="Z900" s="45">
        <v>0</v>
      </c>
      <c r="AA900" s="45">
        <v>0</v>
      </c>
      <c r="AB900" s="17">
        <f t="shared" si="838"/>
        <v>77388967.715900019</v>
      </c>
    </row>
    <row r="901" spans="1:28" s="10" customFormat="1" ht="93.75" customHeight="1" x14ac:dyDescent="0.25">
      <c r="A901" s="15">
        <f>IF(OR(C901=0,C901=""),"",COUNTA($C$794:C901))</f>
        <v>86</v>
      </c>
      <c r="B901" s="23" t="s">
        <v>52</v>
      </c>
      <c r="C901" s="34">
        <v>1971</v>
      </c>
      <c r="D901" s="14">
        <v>5964.2</v>
      </c>
      <c r="E901" s="14">
        <v>4394.8999999999996</v>
      </c>
      <c r="F901" s="14">
        <v>0</v>
      </c>
      <c r="G901" s="13" t="s">
        <v>1110</v>
      </c>
      <c r="H901" s="13"/>
      <c r="I901" s="13"/>
      <c r="J901" s="13"/>
      <c r="K901" s="14">
        <f t="shared" si="845"/>
        <v>2421465.1999999997</v>
      </c>
      <c r="L901" s="14">
        <f t="shared" si="829"/>
        <v>7198789.3999999994</v>
      </c>
      <c r="M901" s="14">
        <f t="shared" si="830"/>
        <v>2886672.8</v>
      </c>
      <c r="N901" s="14">
        <f t="shared" si="846"/>
        <v>5099391</v>
      </c>
      <c r="O901" s="14">
        <f t="shared" si="847"/>
        <v>2284288.6</v>
      </c>
      <c r="P901" s="14"/>
      <c r="Q901" s="14"/>
      <c r="R901" s="14">
        <f t="shared" si="841"/>
        <v>1771367.4</v>
      </c>
      <c r="S901" s="14"/>
      <c r="T901" s="14">
        <f t="shared" si="834"/>
        <v>608348.4</v>
      </c>
      <c r="U901" s="14"/>
      <c r="V901" s="14"/>
      <c r="W901" s="14">
        <f t="shared" si="837"/>
        <v>22270322.799999997</v>
      </c>
      <c r="X901" s="18" t="s">
        <v>1053</v>
      </c>
      <c r="Y901" s="45">
        <v>0</v>
      </c>
      <c r="Z901" s="45">
        <v>0</v>
      </c>
      <c r="AA901" s="45">
        <v>0</v>
      </c>
      <c r="AB901" s="17">
        <f t="shared" si="838"/>
        <v>22270322.799999997</v>
      </c>
    </row>
    <row r="902" spans="1:28" s="10" customFormat="1" ht="93.75" customHeight="1" x14ac:dyDescent="0.25">
      <c r="A902" s="15">
        <f>IF(OR(C902=0,C902=""),"",COUNTA($C$794:C902))</f>
        <v>87</v>
      </c>
      <c r="B902" s="23" t="s">
        <v>815</v>
      </c>
      <c r="C902" s="34">
        <v>1971</v>
      </c>
      <c r="D902" s="14">
        <v>5968.2</v>
      </c>
      <c r="E902" s="14">
        <v>4332.7</v>
      </c>
      <c r="F902" s="14">
        <v>64</v>
      </c>
      <c r="G902" s="13" t="s">
        <v>1110</v>
      </c>
      <c r="H902" s="13"/>
      <c r="I902" s="13"/>
      <c r="J902" s="13"/>
      <c r="K902" s="14">
        <f t="shared" si="845"/>
        <v>2423089.1999999997</v>
      </c>
      <c r="L902" s="14">
        <f t="shared" si="829"/>
        <v>7203617.3999999994</v>
      </c>
      <c r="M902" s="14">
        <f t="shared" si="830"/>
        <v>2888608.8</v>
      </c>
      <c r="N902" s="14">
        <f t="shared" si="846"/>
        <v>5102811</v>
      </c>
      <c r="O902" s="14">
        <f t="shared" si="847"/>
        <v>2285820.6</v>
      </c>
      <c r="P902" s="14"/>
      <c r="Q902" s="14">
        <f t="shared" ref="Q902:Q903" si="848">2308*D902</f>
        <v>13774605.6</v>
      </c>
      <c r="R902" s="14">
        <f t="shared" si="841"/>
        <v>1772555.4</v>
      </c>
      <c r="S902" s="14">
        <f t="shared" ref="S902:S903" si="849">2763*D902</f>
        <v>16490136.6</v>
      </c>
      <c r="T902" s="14">
        <f t="shared" si="834"/>
        <v>608756.4</v>
      </c>
      <c r="U902" s="14">
        <f t="shared" ref="U902:U903" si="850">35*D902</f>
        <v>208887</v>
      </c>
      <c r="V902" s="14">
        <f t="shared" ref="V902:V903" si="851">(K902+L902+M902+N902+O902+P902+Q902+R902+S902+T902)*0.0214</f>
        <v>1124570.0214</v>
      </c>
      <c r="W902" s="14">
        <f t="shared" si="837"/>
        <v>53883458.021399997</v>
      </c>
      <c r="X902" s="18" t="s">
        <v>1053</v>
      </c>
      <c r="Y902" s="45">
        <v>0</v>
      </c>
      <c r="Z902" s="45">
        <v>0</v>
      </c>
      <c r="AA902" s="45">
        <v>0</v>
      </c>
      <c r="AB902" s="17">
        <f t="shared" si="838"/>
        <v>53883458.021399997</v>
      </c>
    </row>
    <row r="903" spans="1:28" s="10" customFormat="1" ht="93.75" customHeight="1" x14ac:dyDescent="0.25">
      <c r="A903" s="15">
        <f>IF(OR(C903=0,C903=""),"",COUNTA($C$794:C903))</f>
        <v>88</v>
      </c>
      <c r="B903" s="23" t="s">
        <v>816</v>
      </c>
      <c r="C903" s="34">
        <v>1971</v>
      </c>
      <c r="D903" s="14">
        <v>5866.4</v>
      </c>
      <c r="E903" s="14">
        <v>4406.7</v>
      </c>
      <c r="F903" s="14">
        <v>0</v>
      </c>
      <c r="G903" s="13" t="s">
        <v>1110</v>
      </c>
      <c r="H903" s="13"/>
      <c r="I903" s="13"/>
      <c r="J903" s="13"/>
      <c r="K903" s="14">
        <f t="shared" si="845"/>
        <v>2381758.4</v>
      </c>
      <c r="L903" s="14">
        <f t="shared" si="829"/>
        <v>7080744.7999999998</v>
      </c>
      <c r="M903" s="14">
        <f t="shared" si="830"/>
        <v>2839337.5999999996</v>
      </c>
      <c r="N903" s="14">
        <f t="shared" si="846"/>
        <v>5015772</v>
      </c>
      <c r="O903" s="14">
        <f t="shared" si="847"/>
        <v>2246831.1999999997</v>
      </c>
      <c r="P903" s="14"/>
      <c r="Q903" s="14">
        <f t="shared" si="848"/>
        <v>13539651.199999999</v>
      </c>
      <c r="R903" s="14">
        <f t="shared" si="841"/>
        <v>1742320.7999999998</v>
      </c>
      <c r="S903" s="14">
        <f t="shared" si="849"/>
        <v>16208863.199999999</v>
      </c>
      <c r="T903" s="14">
        <f t="shared" si="834"/>
        <v>598372.79999999993</v>
      </c>
      <c r="U903" s="14">
        <f t="shared" si="850"/>
        <v>205324</v>
      </c>
      <c r="V903" s="14">
        <f t="shared" si="851"/>
        <v>1105388.1527999996</v>
      </c>
      <c r="W903" s="14">
        <f t="shared" si="837"/>
        <v>52964364.152799986</v>
      </c>
      <c r="X903" s="18" t="s">
        <v>1053</v>
      </c>
      <c r="Y903" s="45">
        <v>0</v>
      </c>
      <c r="Z903" s="45">
        <v>0</v>
      </c>
      <c r="AA903" s="45">
        <v>0</v>
      </c>
      <c r="AB903" s="17">
        <f t="shared" si="838"/>
        <v>52964364.152799986</v>
      </c>
    </row>
    <row r="904" spans="1:28" s="11" customFormat="1" ht="93.75" customHeight="1" x14ac:dyDescent="0.25">
      <c r="A904" s="15">
        <f>IF(OR(C904=0,C904=""),"",COUNTA($C$794:C904))</f>
        <v>89</v>
      </c>
      <c r="B904" s="23" t="s">
        <v>62</v>
      </c>
      <c r="C904" s="34">
        <v>1971</v>
      </c>
      <c r="D904" s="14">
        <v>5724.6</v>
      </c>
      <c r="E904" s="14">
        <v>4366.8</v>
      </c>
      <c r="F904" s="14">
        <v>0</v>
      </c>
      <c r="G904" s="13" t="s">
        <v>1110</v>
      </c>
      <c r="H904" s="13"/>
      <c r="I904" s="13"/>
      <c r="J904" s="13"/>
      <c r="K904" s="14">
        <f t="shared" si="845"/>
        <v>2324187.6</v>
      </c>
      <c r="L904" s="14">
        <f t="shared" si="829"/>
        <v>6909592.2000000002</v>
      </c>
      <c r="M904" s="14">
        <f t="shared" si="830"/>
        <v>2770706.4000000004</v>
      </c>
      <c r="N904" s="14">
        <f t="shared" si="846"/>
        <v>4894533</v>
      </c>
      <c r="O904" s="14">
        <f t="shared" si="847"/>
        <v>2192521.8000000003</v>
      </c>
      <c r="P904" s="14"/>
      <c r="Q904" s="14"/>
      <c r="R904" s="14">
        <f t="shared" si="841"/>
        <v>1700206.2000000002</v>
      </c>
      <c r="S904" s="14"/>
      <c r="T904" s="14">
        <f t="shared" si="834"/>
        <v>583909.20000000007</v>
      </c>
      <c r="U904" s="14"/>
      <c r="V904" s="13"/>
      <c r="W904" s="14">
        <f t="shared" si="837"/>
        <v>21375656.400000002</v>
      </c>
      <c r="X904" s="18" t="s">
        <v>1053</v>
      </c>
      <c r="Y904" s="45">
        <v>0</v>
      </c>
      <c r="Z904" s="45">
        <v>0</v>
      </c>
      <c r="AA904" s="45">
        <v>0</v>
      </c>
      <c r="AB904" s="17">
        <f t="shared" si="838"/>
        <v>21375656.400000002</v>
      </c>
    </row>
    <row r="905" spans="1:28" s="11" customFormat="1" ht="93.75" customHeight="1" x14ac:dyDescent="0.25">
      <c r="A905" s="15">
        <f>IF(OR(C905=0,C905=""),"",COUNTA($C$794:C905))</f>
        <v>90</v>
      </c>
      <c r="B905" s="23" t="s">
        <v>817</v>
      </c>
      <c r="C905" s="34">
        <v>1971</v>
      </c>
      <c r="D905" s="14">
        <v>7899.4</v>
      </c>
      <c r="E905" s="14">
        <v>6024.4</v>
      </c>
      <c r="F905" s="14">
        <v>0</v>
      </c>
      <c r="G905" s="13" t="s">
        <v>1110</v>
      </c>
      <c r="H905" s="13"/>
      <c r="I905" s="13"/>
      <c r="J905" s="13"/>
      <c r="K905" s="14">
        <f t="shared" si="845"/>
        <v>3207156.4</v>
      </c>
      <c r="L905" s="14">
        <f t="shared" si="829"/>
        <v>9534575.7999999989</v>
      </c>
      <c r="M905" s="14">
        <f t="shared" si="830"/>
        <v>3823309.5999999996</v>
      </c>
      <c r="N905" s="14">
        <f t="shared" si="846"/>
        <v>6753987</v>
      </c>
      <c r="O905" s="14">
        <f t="shared" si="847"/>
        <v>3025470.1999999997</v>
      </c>
      <c r="P905" s="14"/>
      <c r="Q905" s="14">
        <f>2308*D905</f>
        <v>18231815.199999999</v>
      </c>
      <c r="R905" s="14">
        <f t="shared" si="841"/>
        <v>2346121.7999999998</v>
      </c>
      <c r="S905" s="14">
        <f>2763*D905</f>
        <v>21826042.199999999</v>
      </c>
      <c r="T905" s="14">
        <f t="shared" si="834"/>
        <v>805738.79999999993</v>
      </c>
      <c r="U905" s="14">
        <f>35*D905</f>
        <v>276479</v>
      </c>
      <c r="V905" s="14">
        <f>(K905+L905+M905+N905+O905+P905+Q905+R905+S905+T905)*0.0214</f>
        <v>1488460.2437999996</v>
      </c>
      <c r="W905" s="14">
        <f t="shared" si="837"/>
        <v>71319156.243799984</v>
      </c>
      <c r="X905" s="18" t="s">
        <v>1053</v>
      </c>
      <c r="Y905" s="45">
        <v>0</v>
      </c>
      <c r="Z905" s="45">
        <v>0</v>
      </c>
      <c r="AA905" s="45">
        <v>0</v>
      </c>
      <c r="AB905" s="17">
        <f t="shared" si="838"/>
        <v>71319156.243799984</v>
      </c>
    </row>
    <row r="906" spans="1:28" s="11" customFormat="1" ht="93.75" customHeight="1" x14ac:dyDescent="0.25">
      <c r="A906" s="15">
        <f>IF(OR(C906=0,C906=""),"",COUNTA($C$794:C906))</f>
        <v>91</v>
      </c>
      <c r="B906" s="23" t="s">
        <v>107</v>
      </c>
      <c r="C906" s="34">
        <v>1971</v>
      </c>
      <c r="D906" s="14">
        <v>12802.4</v>
      </c>
      <c r="E906" s="14">
        <v>9016.5</v>
      </c>
      <c r="F906" s="14">
        <v>2432.1</v>
      </c>
      <c r="G906" s="13" t="s">
        <v>1114</v>
      </c>
      <c r="H906" s="13"/>
      <c r="I906" s="13"/>
      <c r="J906" s="13"/>
      <c r="K906" s="14">
        <f>430*D906</f>
        <v>5505032</v>
      </c>
      <c r="L906" s="14">
        <f>886*D906</f>
        <v>11342926.4</v>
      </c>
      <c r="M906" s="14">
        <f>426*D906</f>
        <v>5453822.3999999994</v>
      </c>
      <c r="N906" s="14">
        <f>212*D906</f>
        <v>2714108.8</v>
      </c>
      <c r="O906" s="14">
        <f>300*D906</f>
        <v>3840720</v>
      </c>
      <c r="P906" s="14"/>
      <c r="Q906" s="14"/>
      <c r="R906" s="14"/>
      <c r="S906" s="14">
        <f>1608*D906</f>
        <v>20586259.199999999</v>
      </c>
      <c r="T906" s="14">
        <f>80*D906</f>
        <v>1024192</v>
      </c>
      <c r="U906" s="14">
        <f>34*D906</f>
        <v>435281.6</v>
      </c>
      <c r="V906" s="14"/>
      <c r="W906" s="14">
        <f t="shared" si="837"/>
        <v>50902342.399999999</v>
      </c>
      <c r="X906" s="18" t="s">
        <v>1053</v>
      </c>
      <c r="Y906" s="45">
        <v>0</v>
      </c>
      <c r="Z906" s="45">
        <v>0</v>
      </c>
      <c r="AA906" s="45">
        <v>0</v>
      </c>
      <c r="AB906" s="17">
        <f t="shared" si="838"/>
        <v>50902342.399999999</v>
      </c>
    </row>
    <row r="907" spans="1:28" s="11" customFormat="1" ht="93.75" customHeight="1" x14ac:dyDescent="0.25">
      <c r="A907" s="15">
        <f>IF(OR(C907=0,C907=""),"",COUNTA($C$794:C907))</f>
        <v>92</v>
      </c>
      <c r="B907" s="23" t="s">
        <v>66</v>
      </c>
      <c r="C907" s="34">
        <v>1971</v>
      </c>
      <c r="D907" s="14">
        <v>8017.5</v>
      </c>
      <c r="E907" s="14">
        <v>6232.3</v>
      </c>
      <c r="F907" s="14">
        <v>0</v>
      </c>
      <c r="G907" s="13" t="s">
        <v>1110</v>
      </c>
      <c r="H907" s="13"/>
      <c r="I907" s="13"/>
      <c r="J907" s="13"/>
      <c r="K907" s="14">
        <f t="shared" ref="K907:K908" si="852">406*D907</f>
        <v>3255105</v>
      </c>
      <c r="L907" s="14">
        <f t="shared" ref="L907:L908" si="853">1207*D907</f>
        <v>9677122.5</v>
      </c>
      <c r="M907" s="14">
        <f t="shared" ref="M907:M908" si="854">484*D907</f>
        <v>3880470</v>
      </c>
      <c r="N907" s="14">
        <f t="shared" ref="N907:N908" si="855">855*D907</f>
        <v>6854962.5</v>
      </c>
      <c r="O907" s="14">
        <f t="shared" ref="O907:O908" si="856">383*D907</f>
        <v>3070702.5</v>
      </c>
      <c r="P907" s="14"/>
      <c r="Q907" s="14"/>
      <c r="R907" s="14">
        <f t="shared" ref="R907:R908" si="857">297*D907</f>
        <v>2381197.5</v>
      </c>
      <c r="S907" s="14"/>
      <c r="T907" s="14">
        <f t="shared" ref="T907:T908" si="858">102*D907</f>
        <v>817785</v>
      </c>
      <c r="U907" s="14"/>
      <c r="V907" s="13"/>
      <c r="W907" s="14">
        <f t="shared" si="837"/>
        <v>29937345</v>
      </c>
      <c r="X907" s="18" t="s">
        <v>1053</v>
      </c>
      <c r="Y907" s="45">
        <v>0</v>
      </c>
      <c r="Z907" s="45">
        <v>0</v>
      </c>
      <c r="AA907" s="45">
        <v>0</v>
      </c>
      <c r="AB907" s="17">
        <f t="shared" si="838"/>
        <v>29937345</v>
      </c>
    </row>
    <row r="908" spans="1:28" s="11" customFormat="1" ht="93.75" customHeight="1" x14ac:dyDescent="0.25">
      <c r="A908" s="15">
        <f>IF(OR(C908=0,C908=""),"",COUNTA($C$794:C908))</f>
        <v>93</v>
      </c>
      <c r="B908" s="23" t="s">
        <v>168</v>
      </c>
      <c r="C908" s="34">
        <v>1971</v>
      </c>
      <c r="D908" s="14">
        <v>5839</v>
      </c>
      <c r="E908" s="14">
        <v>4473.8999999999996</v>
      </c>
      <c r="F908" s="14">
        <v>1365.1</v>
      </c>
      <c r="G908" s="13" t="s">
        <v>1110</v>
      </c>
      <c r="H908" s="13"/>
      <c r="I908" s="13"/>
      <c r="J908" s="13"/>
      <c r="K908" s="14">
        <f t="shared" si="852"/>
        <v>2370634</v>
      </c>
      <c r="L908" s="14">
        <f t="shared" si="853"/>
        <v>7047673</v>
      </c>
      <c r="M908" s="14">
        <f t="shared" si="854"/>
        <v>2826076</v>
      </c>
      <c r="N908" s="14">
        <f t="shared" si="855"/>
        <v>4992345</v>
      </c>
      <c r="O908" s="14">
        <f t="shared" si="856"/>
        <v>2236337</v>
      </c>
      <c r="P908" s="14"/>
      <c r="Q908" s="14"/>
      <c r="R908" s="14">
        <f t="shared" si="857"/>
        <v>1734183</v>
      </c>
      <c r="S908" s="14">
        <f>2763*D908</f>
        <v>16133157</v>
      </c>
      <c r="T908" s="14">
        <f t="shared" si="858"/>
        <v>595578</v>
      </c>
      <c r="U908" s="14"/>
      <c r="V908" s="13"/>
      <c r="W908" s="14">
        <f t="shared" si="837"/>
        <v>37935983</v>
      </c>
      <c r="X908" s="18" t="s">
        <v>1053</v>
      </c>
      <c r="Y908" s="45">
        <v>0</v>
      </c>
      <c r="Z908" s="45">
        <v>0</v>
      </c>
      <c r="AA908" s="45">
        <v>0</v>
      </c>
      <c r="AB908" s="17">
        <f t="shared" si="838"/>
        <v>37935983</v>
      </c>
    </row>
    <row r="909" spans="1:28" s="10" customFormat="1" ht="93.75" customHeight="1" x14ac:dyDescent="0.25">
      <c r="A909" s="15">
        <f>IF(OR(C909=0,C909=""),"",COUNTA($C$794:C909))</f>
        <v>94</v>
      </c>
      <c r="B909" s="23" t="s">
        <v>818</v>
      </c>
      <c r="C909" s="43">
        <v>1971</v>
      </c>
      <c r="D909" s="37">
        <v>3582</v>
      </c>
      <c r="E909" s="37">
        <v>2709.2</v>
      </c>
      <c r="F909" s="14">
        <v>0</v>
      </c>
      <c r="G909" s="13" t="s">
        <v>1110</v>
      </c>
      <c r="H909" s="13"/>
      <c r="I909" s="13"/>
      <c r="J909" s="13"/>
      <c r="K909" s="14">
        <f t="shared" ref="K909:K913" si="859">406*D909</f>
        <v>1454292</v>
      </c>
      <c r="L909" s="14">
        <f t="shared" ref="L909:L929" si="860">1207*D909</f>
        <v>4323474</v>
      </c>
      <c r="M909" s="14">
        <f t="shared" ref="M909:M941" si="861">484*D909</f>
        <v>1733688</v>
      </c>
      <c r="N909" s="14">
        <f t="shared" ref="N909:N934" si="862">855*D909</f>
        <v>3062610</v>
      </c>
      <c r="O909" s="14">
        <f t="shared" ref="O909:O929" si="863">383*D909</f>
        <v>1371906</v>
      </c>
      <c r="P909" s="14"/>
      <c r="Q909" s="14">
        <f t="shared" ref="Q909:Q910" si="864">2308*D909</f>
        <v>8267256</v>
      </c>
      <c r="R909" s="14">
        <f t="shared" ref="R909:R910" si="865">297*D909</f>
        <v>1063854</v>
      </c>
      <c r="S909" s="14">
        <f t="shared" ref="S909:S913" si="866">2763*D909</f>
        <v>9897066</v>
      </c>
      <c r="T909" s="14">
        <f t="shared" ref="T909:T913" si="867">102*D909</f>
        <v>365364</v>
      </c>
      <c r="U909" s="14">
        <f t="shared" ref="U909:U913" si="868">35*D909</f>
        <v>125370</v>
      </c>
      <c r="V909" s="14">
        <f t="shared" ref="V909:V913" si="869">(K909+L909+M909+N909+O909+P909+Q909+R909+S909+T909)*0.0214</f>
        <v>674945.51399999997</v>
      </c>
      <c r="W909" s="14">
        <f t="shared" si="837"/>
        <v>32339825.513999999</v>
      </c>
      <c r="X909" s="18" t="s">
        <v>1053</v>
      </c>
      <c r="Y909" s="45">
        <v>0</v>
      </c>
      <c r="Z909" s="45">
        <v>0</v>
      </c>
      <c r="AA909" s="45">
        <v>0</v>
      </c>
      <c r="AB909" s="17">
        <f t="shared" si="838"/>
        <v>32339825.513999999</v>
      </c>
    </row>
    <row r="910" spans="1:28" s="10" customFormat="1" ht="93.75" customHeight="1" x14ac:dyDescent="0.25">
      <c r="A910" s="15">
        <f>IF(OR(C910=0,C910=""),"",COUNTA($C$794:C910))</f>
        <v>95</v>
      </c>
      <c r="B910" s="23" t="s">
        <v>819</v>
      </c>
      <c r="C910" s="43">
        <v>1971</v>
      </c>
      <c r="D910" s="37">
        <v>3690.6</v>
      </c>
      <c r="E910" s="37">
        <v>2667.8</v>
      </c>
      <c r="F910" s="14">
        <v>0</v>
      </c>
      <c r="G910" s="13" t="s">
        <v>1110</v>
      </c>
      <c r="H910" s="13"/>
      <c r="I910" s="13"/>
      <c r="J910" s="13"/>
      <c r="K910" s="14">
        <f t="shared" si="859"/>
        <v>1498383.5999999999</v>
      </c>
      <c r="L910" s="14">
        <f t="shared" si="860"/>
        <v>4454554.2</v>
      </c>
      <c r="M910" s="14">
        <f t="shared" si="861"/>
        <v>1786250.4</v>
      </c>
      <c r="N910" s="14">
        <f t="shared" si="862"/>
        <v>3155463</v>
      </c>
      <c r="O910" s="14">
        <f t="shared" si="863"/>
        <v>1413499.8</v>
      </c>
      <c r="P910" s="14"/>
      <c r="Q910" s="14">
        <f t="shared" si="864"/>
        <v>8517904.7999999989</v>
      </c>
      <c r="R910" s="14">
        <f t="shared" si="865"/>
        <v>1096108.2</v>
      </c>
      <c r="S910" s="14">
        <f t="shared" si="866"/>
        <v>10197127.799999999</v>
      </c>
      <c r="T910" s="14">
        <f t="shared" si="867"/>
        <v>376441.2</v>
      </c>
      <c r="U910" s="14">
        <f t="shared" si="868"/>
        <v>129171</v>
      </c>
      <c r="V910" s="14">
        <f t="shared" si="869"/>
        <v>695408.68619999988</v>
      </c>
      <c r="W910" s="14">
        <f t="shared" si="837"/>
        <v>33320312.686199997</v>
      </c>
      <c r="X910" s="18" t="s">
        <v>1053</v>
      </c>
      <c r="Y910" s="45">
        <v>0</v>
      </c>
      <c r="Z910" s="45">
        <v>0</v>
      </c>
      <c r="AA910" s="45">
        <v>0</v>
      </c>
      <c r="AB910" s="17">
        <f t="shared" si="838"/>
        <v>33320312.686199997</v>
      </c>
    </row>
    <row r="911" spans="1:28" s="10" customFormat="1" ht="93.75" customHeight="1" x14ac:dyDescent="0.25">
      <c r="A911" s="15">
        <f>IF(OR(C911=0,C911=""),"",COUNTA($C$794:C911))</f>
        <v>96</v>
      </c>
      <c r="B911" s="23" t="s">
        <v>188</v>
      </c>
      <c r="C911" s="34">
        <v>1971</v>
      </c>
      <c r="D911" s="14">
        <v>6084.5</v>
      </c>
      <c r="E911" s="14">
        <v>4424.8999999999996</v>
      </c>
      <c r="F911" s="14">
        <v>1659.6</v>
      </c>
      <c r="G911" s="13" t="s">
        <v>1110</v>
      </c>
      <c r="H911" s="13"/>
      <c r="I911" s="13"/>
      <c r="J911" s="13"/>
      <c r="K911" s="14">
        <f t="shared" si="859"/>
        <v>2470307</v>
      </c>
      <c r="L911" s="14">
        <f t="shared" si="860"/>
        <v>7343991.5</v>
      </c>
      <c r="M911" s="14">
        <f t="shared" si="861"/>
        <v>2944898</v>
      </c>
      <c r="N911" s="14">
        <f t="shared" si="862"/>
        <v>5202247.5</v>
      </c>
      <c r="O911" s="14">
        <f t="shared" si="863"/>
        <v>2330363.5</v>
      </c>
      <c r="P911" s="14"/>
      <c r="Q911" s="14"/>
      <c r="R911" s="14"/>
      <c r="S911" s="14">
        <f t="shared" si="866"/>
        <v>16811473.5</v>
      </c>
      <c r="T911" s="14">
        <f t="shared" si="867"/>
        <v>620619</v>
      </c>
      <c r="U911" s="14">
        <f t="shared" si="868"/>
        <v>212957.5</v>
      </c>
      <c r="V911" s="14">
        <f t="shared" si="869"/>
        <v>807291.46</v>
      </c>
      <c r="W911" s="14">
        <f t="shared" si="837"/>
        <v>38744148.960000001</v>
      </c>
      <c r="X911" s="18" t="s">
        <v>1053</v>
      </c>
      <c r="Y911" s="45">
        <v>0</v>
      </c>
      <c r="Z911" s="45">
        <v>0</v>
      </c>
      <c r="AA911" s="45">
        <v>0</v>
      </c>
      <c r="AB911" s="17">
        <f t="shared" si="838"/>
        <v>38744148.960000001</v>
      </c>
    </row>
    <row r="912" spans="1:28" s="11" customFormat="1" ht="93.75" customHeight="1" x14ac:dyDescent="0.25">
      <c r="A912" s="15">
        <f>IF(OR(C912=0,C912=""),"",COUNTA($C$794:C912))</f>
        <v>97</v>
      </c>
      <c r="B912" s="23" t="s">
        <v>820</v>
      </c>
      <c r="C912" s="34">
        <v>1971</v>
      </c>
      <c r="D912" s="14">
        <v>4423.3</v>
      </c>
      <c r="E912" s="14">
        <v>4423.3</v>
      </c>
      <c r="F912" s="14">
        <v>0</v>
      </c>
      <c r="G912" s="13" t="s">
        <v>1110</v>
      </c>
      <c r="H912" s="13"/>
      <c r="I912" s="13"/>
      <c r="J912" s="13"/>
      <c r="K912" s="14">
        <f t="shared" si="859"/>
        <v>1795859.8</v>
      </c>
      <c r="L912" s="14">
        <f t="shared" si="860"/>
        <v>5338923.1000000006</v>
      </c>
      <c r="M912" s="14">
        <f t="shared" si="861"/>
        <v>2140877.2000000002</v>
      </c>
      <c r="N912" s="14">
        <f t="shared" si="862"/>
        <v>3781921.5</v>
      </c>
      <c r="O912" s="14">
        <f t="shared" si="863"/>
        <v>1694123.9000000001</v>
      </c>
      <c r="P912" s="14"/>
      <c r="Q912" s="14">
        <f t="shared" ref="Q912:Q913" si="870">2308*D912</f>
        <v>10208976.4</v>
      </c>
      <c r="R912" s="14"/>
      <c r="S912" s="14">
        <f t="shared" si="866"/>
        <v>12221577.9</v>
      </c>
      <c r="T912" s="14">
        <f t="shared" si="867"/>
        <v>451176.60000000003</v>
      </c>
      <c r="U912" s="14">
        <f t="shared" si="868"/>
        <v>154815.5</v>
      </c>
      <c r="V912" s="14">
        <f t="shared" si="869"/>
        <v>805355.53896000003</v>
      </c>
      <c r="W912" s="14">
        <f t="shared" si="837"/>
        <v>38593607.438960008</v>
      </c>
      <c r="X912" s="18" t="s">
        <v>1053</v>
      </c>
      <c r="Y912" s="45">
        <v>0</v>
      </c>
      <c r="Z912" s="45">
        <v>0</v>
      </c>
      <c r="AA912" s="45">
        <v>0</v>
      </c>
      <c r="AB912" s="17">
        <f t="shared" si="838"/>
        <v>38593607.438960008</v>
      </c>
    </row>
    <row r="913" spans="1:28" s="11" customFormat="1" ht="93.75" customHeight="1" x14ac:dyDescent="0.25">
      <c r="A913" s="15">
        <f>IF(OR(C913=0,C913=""),"",COUNTA($C$794:C913))</f>
        <v>98</v>
      </c>
      <c r="B913" s="23" t="s">
        <v>821</v>
      </c>
      <c r="C913" s="34">
        <v>1971</v>
      </c>
      <c r="D913" s="14">
        <v>6064.5</v>
      </c>
      <c r="E913" s="14">
        <v>4423.8</v>
      </c>
      <c r="F913" s="14">
        <v>1640.7</v>
      </c>
      <c r="G913" s="13" t="s">
        <v>1110</v>
      </c>
      <c r="H913" s="13"/>
      <c r="I913" s="13"/>
      <c r="J913" s="13"/>
      <c r="K913" s="14">
        <f t="shared" si="859"/>
        <v>2462187</v>
      </c>
      <c r="L913" s="14">
        <f t="shared" si="860"/>
        <v>7319851.5</v>
      </c>
      <c r="M913" s="14">
        <f t="shared" si="861"/>
        <v>2935218</v>
      </c>
      <c r="N913" s="14">
        <f t="shared" si="862"/>
        <v>5185147.5</v>
      </c>
      <c r="O913" s="14">
        <f t="shared" si="863"/>
        <v>2322703.5</v>
      </c>
      <c r="P913" s="14"/>
      <c r="Q913" s="14">
        <f t="shared" si="870"/>
        <v>13996866</v>
      </c>
      <c r="R913" s="14">
        <f t="shared" ref="R913:R914" si="871">297*D913</f>
        <v>1801156.5</v>
      </c>
      <c r="S913" s="14">
        <f t="shared" si="866"/>
        <v>16756213.5</v>
      </c>
      <c r="T913" s="14">
        <f t="shared" si="867"/>
        <v>618579</v>
      </c>
      <c r="U913" s="14">
        <f t="shared" si="868"/>
        <v>212257.5</v>
      </c>
      <c r="V913" s="14">
        <f t="shared" si="869"/>
        <v>1142715.5415000001</v>
      </c>
      <c r="W913" s="14">
        <f t="shared" si="837"/>
        <v>54752895.541500002</v>
      </c>
      <c r="X913" s="18" t="s">
        <v>1053</v>
      </c>
      <c r="Y913" s="45">
        <v>0</v>
      </c>
      <c r="Z913" s="45">
        <v>0</v>
      </c>
      <c r="AA913" s="45">
        <v>0</v>
      </c>
      <c r="AB913" s="17">
        <f t="shared" si="838"/>
        <v>54752895.541500002</v>
      </c>
    </row>
    <row r="914" spans="1:28" s="11" customFormat="1" ht="93.75" customHeight="1" x14ac:dyDescent="0.25">
      <c r="A914" s="15">
        <f>IF(OR(C914=0,C914=""),"",COUNTA($C$794:C914))</f>
        <v>99</v>
      </c>
      <c r="B914" s="23" t="s">
        <v>68</v>
      </c>
      <c r="C914" s="65">
        <v>1971</v>
      </c>
      <c r="D914" s="14">
        <v>5883.7</v>
      </c>
      <c r="E914" s="14">
        <v>4418.5</v>
      </c>
      <c r="F914" s="14">
        <v>73.7</v>
      </c>
      <c r="G914" s="13" t="s">
        <v>1110</v>
      </c>
      <c r="H914" s="13"/>
      <c r="I914" s="13"/>
      <c r="J914" s="13"/>
      <c r="K914" s="14"/>
      <c r="L914" s="14">
        <f t="shared" si="860"/>
        <v>7101625.8999999994</v>
      </c>
      <c r="M914" s="14">
        <f t="shared" si="861"/>
        <v>2847710.8</v>
      </c>
      <c r="N914" s="14">
        <f t="shared" si="862"/>
        <v>5030563.5</v>
      </c>
      <c r="O914" s="14">
        <f t="shared" si="863"/>
        <v>2253457.1</v>
      </c>
      <c r="P914" s="14"/>
      <c r="Q914" s="14"/>
      <c r="R914" s="14">
        <f t="shared" si="871"/>
        <v>1747458.9</v>
      </c>
      <c r="S914" s="14"/>
      <c r="T914" s="14"/>
      <c r="U914" s="14"/>
      <c r="V914" s="14"/>
      <c r="W914" s="14">
        <f t="shared" si="837"/>
        <v>18980816.199999999</v>
      </c>
      <c r="X914" s="18" t="s">
        <v>1053</v>
      </c>
      <c r="Y914" s="45">
        <v>0</v>
      </c>
      <c r="Z914" s="45">
        <v>0</v>
      </c>
      <c r="AA914" s="45">
        <v>0</v>
      </c>
      <c r="AB914" s="17">
        <f t="shared" si="838"/>
        <v>18980816.199999999</v>
      </c>
    </row>
    <row r="915" spans="1:28" s="11" customFormat="1" ht="93.75" customHeight="1" x14ac:dyDescent="0.25">
      <c r="A915" s="15">
        <f>IF(OR(C915=0,C915=""),"",COUNTA($C$794:C915))</f>
        <v>100</v>
      </c>
      <c r="B915" s="23" t="s">
        <v>37</v>
      </c>
      <c r="C915" s="65">
        <v>1972</v>
      </c>
      <c r="D915" s="14">
        <v>5774.9</v>
      </c>
      <c r="E915" s="14">
        <v>4386.5</v>
      </c>
      <c r="F915" s="14">
        <v>0</v>
      </c>
      <c r="G915" s="13" t="s">
        <v>1110</v>
      </c>
      <c r="H915" s="14"/>
      <c r="I915" s="14"/>
      <c r="J915" s="13"/>
      <c r="K915" s="14">
        <f>406*D915</f>
        <v>2344609.4</v>
      </c>
      <c r="L915" s="14">
        <f t="shared" si="860"/>
        <v>6970304.2999999998</v>
      </c>
      <c r="M915" s="14">
        <f t="shared" si="861"/>
        <v>2795051.5999999996</v>
      </c>
      <c r="N915" s="14">
        <f t="shared" si="862"/>
        <v>4937539.5</v>
      </c>
      <c r="O915" s="14">
        <f t="shared" si="863"/>
        <v>2211786.6999999997</v>
      </c>
      <c r="P915" s="14"/>
      <c r="Q915" s="19"/>
      <c r="R915" s="14"/>
      <c r="S915" s="14"/>
      <c r="T915" s="14">
        <f t="shared" ref="T915:T934" si="872">102*D915</f>
        <v>589039.79999999993</v>
      </c>
      <c r="U915" s="14"/>
      <c r="V915" s="14"/>
      <c r="W915" s="14">
        <f t="shared" si="837"/>
        <v>19848331.299999997</v>
      </c>
      <c r="X915" s="18" t="s">
        <v>1053</v>
      </c>
      <c r="Y915" s="45">
        <v>0</v>
      </c>
      <c r="Z915" s="45">
        <v>0</v>
      </c>
      <c r="AA915" s="45">
        <v>0</v>
      </c>
      <c r="AB915" s="17">
        <f t="shared" si="838"/>
        <v>19848331.299999997</v>
      </c>
    </row>
    <row r="916" spans="1:28" s="11" customFormat="1" ht="93.75" customHeight="1" x14ac:dyDescent="0.25">
      <c r="A916" s="15">
        <f>IF(OR(C916=0,C916=""),"",COUNTA($C$794:C916))</f>
        <v>101</v>
      </c>
      <c r="B916" s="23" t="s">
        <v>112</v>
      </c>
      <c r="C916" s="34">
        <v>1972</v>
      </c>
      <c r="D916" s="14">
        <v>5780.1</v>
      </c>
      <c r="E916" s="14">
        <v>4404.1000000000004</v>
      </c>
      <c r="F916" s="14">
        <v>0</v>
      </c>
      <c r="G916" s="13" t="s">
        <v>1110</v>
      </c>
      <c r="H916" s="14"/>
      <c r="I916" s="14"/>
      <c r="J916" s="13"/>
      <c r="K916" s="14"/>
      <c r="L916" s="14">
        <f t="shared" si="860"/>
        <v>6976580.7000000002</v>
      </c>
      <c r="M916" s="14">
        <f t="shared" si="861"/>
        <v>2797568.4000000004</v>
      </c>
      <c r="N916" s="14">
        <f t="shared" si="862"/>
        <v>4941985.5</v>
      </c>
      <c r="O916" s="14">
        <f t="shared" si="863"/>
        <v>2213778.3000000003</v>
      </c>
      <c r="P916" s="14"/>
      <c r="Q916" s="14">
        <f t="shared" ref="Q916:Q922" si="873">2308*D916</f>
        <v>13340470.800000001</v>
      </c>
      <c r="R916" s="14">
        <f t="shared" ref="R916:R934" si="874">297*D916</f>
        <v>1716689.7000000002</v>
      </c>
      <c r="S916" s="14">
        <f t="shared" ref="S916:S922" si="875">2763*D916</f>
        <v>15970416.300000001</v>
      </c>
      <c r="T916" s="14">
        <f t="shared" si="872"/>
        <v>589570.20000000007</v>
      </c>
      <c r="U916" s="14">
        <f t="shared" ref="U916:U926" si="876">35*D916</f>
        <v>202303.5</v>
      </c>
      <c r="V916" s="14">
        <f t="shared" ref="V916:V926" si="877">(K916+L916+M916+N916+O916+P916+Q916+R916+S916+T916)*0.0214</f>
        <v>1038907.08186</v>
      </c>
      <c r="W916" s="14">
        <f t="shared" si="837"/>
        <v>49788270.481860004</v>
      </c>
      <c r="X916" s="18" t="s">
        <v>1053</v>
      </c>
      <c r="Y916" s="45">
        <v>0</v>
      </c>
      <c r="Z916" s="45">
        <v>0</v>
      </c>
      <c r="AA916" s="45">
        <v>0</v>
      </c>
      <c r="AB916" s="17">
        <f t="shared" si="838"/>
        <v>49788270.481860004</v>
      </c>
    </row>
    <row r="917" spans="1:28" s="11" customFormat="1" ht="93.75" customHeight="1" x14ac:dyDescent="0.25">
      <c r="A917" s="15">
        <f>IF(OR(C917=0,C917=""),"",COUNTA($C$794:C917))</f>
        <v>102</v>
      </c>
      <c r="B917" s="23" t="s">
        <v>857</v>
      </c>
      <c r="C917" s="34">
        <v>1972</v>
      </c>
      <c r="D917" s="14">
        <v>2145.8000000000002</v>
      </c>
      <c r="E917" s="14">
        <v>1454.6</v>
      </c>
      <c r="F917" s="14">
        <v>0</v>
      </c>
      <c r="G917" s="13" t="s">
        <v>1110</v>
      </c>
      <c r="H917" s="13"/>
      <c r="I917" s="13"/>
      <c r="J917" s="13"/>
      <c r="K917" s="14">
        <f t="shared" ref="K917:K929" si="878">406*D917</f>
        <v>871194.8</v>
      </c>
      <c r="L917" s="14">
        <f t="shared" si="860"/>
        <v>2589980.6</v>
      </c>
      <c r="M917" s="14">
        <f t="shared" si="861"/>
        <v>1038567.2000000001</v>
      </c>
      <c r="N917" s="14">
        <f t="shared" si="862"/>
        <v>1834659.0000000002</v>
      </c>
      <c r="O917" s="14">
        <f t="shared" si="863"/>
        <v>821841.4</v>
      </c>
      <c r="P917" s="14"/>
      <c r="Q917" s="14">
        <f t="shared" si="873"/>
        <v>4952506.4000000004</v>
      </c>
      <c r="R917" s="14">
        <f t="shared" si="874"/>
        <v>637302.60000000009</v>
      </c>
      <c r="S917" s="14">
        <f t="shared" si="875"/>
        <v>5928845.4000000004</v>
      </c>
      <c r="T917" s="14">
        <f t="shared" si="872"/>
        <v>218871.6</v>
      </c>
      <c r="U917" s="14">
        <f t="shared" si="876"/>
        <v>75103</v>
      </c>
      <c r="V917" s="14">
        <f t="shared" si="877"/>
        <v>404326.65660000005</v>
      </c>
      <c r="W917" s="14">
        <f t="shared" si="837"/>
        <v>19373198.656600002</v>
      </c>
      <c r="X917" s="18" t="s">
        <v>1053</v>
      </c>
      <c r="Y917" s="45">
        <v>0</v>
      </c>
      <c r="Z917" s="45">
        <v>0</v>
      </c>
      <c r="AA917" s="45">
        <v>0</v>
      </c>
      <c r="AB917" s="17">
        <f t="shared" si="838"/>
        <v>19373198.656600002</v>
      </c>
    </row>
    <row r="918" spans="1:28" s="11" customFormat="1" ht="93.75" customHeight="1" x14ac:dyDescent="0.25">
      <c r="A918" s="15">
        <f>IF(OR(C918=0,C918=""),"",COUNTA($C$794:C918))</f>
        <v>103</v>
      </c>
      <c r="B918" s="23" t="s">
        <v>858</v>
      </c>
      <c r="C918" s="34">
        <v>1972</v>
      </c>
      <c r="D918" s="14">
        <v>2145.8000000000002</v>
      </c>
      <c r="E918" s="14">
        <v>1454.6</v>
      </c>
      <c r="F918" s="14">
        <v>0</v>
      </c>
      <c r="G918" s="13" t="s">
        <v>1110</v>
      </c>
      <c r="H918" s="13"/>
      <c r="I918" s="13"/>
      <c r="J918" s="13"/>
      <c r="K918" s="14">
        <f t="shared" si="878"/>
        <v>871194.8</v>
      </c>
      <c r="L918" s="14">
        <f t="shared" si="860"/>
        <v>2589980.6</v>
      </c>
      <c r="M918" s="14">
        <f t="shared" si="861"/>
        <v>1038567.2000000001</v>
      </c>
      <c r="N918" s="14">
        <f t="shared" si="862"/>
        <v>1834659.0000000002</v>
      </c>
      <c r="O918" s="14">
        <f t="shared" si="863"/>
        <v>821841.4</v>
      </c>
      <c r="P918" s="14"/>
      <c r="Q918" s="14">
        <f t="shared" si="873"/>
        <v>4952506.4000000004</v>
      </c>
      <c r="R918" s="14">
        <f t="shared" si="874"/>
        <v>637302.60000000009</v>
      </c>
      <c r="S918" s="14">
        <f t="shared" si="875"/>
        <v>5928845.4000000004</v>
      </c>
      <c r="T918" s="14">
        <f t="shared" si="872"/>
        <v>218871.6</v>
      </c>
      <c r="U918" s="14">
        <f t="shared" si="876"/>
        <v>75103</v>
      </c>
      <c r="V918" s="14">
        <f t="shared" si="877"/>
        <v>404326.65660000005</v>
      </c>
      <c r="W918" s="14">
        <f t="shared" si="837"/>
        <v>19373198.656600002</v>
      </c>
      <c r="X918" s="18" t="s">
        <v>1053</v>
      </c>
      <c r="Y918" s="45">
        <v>0</v>
      </c>
      <c r="Z918" s="45">
        <v>0</v>
      </c>
      <c r="AA918" s="45">
        <v>0</v>
      </c>
      <c r="AB918" s="17">
        <f t="shared" si="838"/>
        <v>19373198.656600002</v>
      </c>
    </row>
    <row r="919" spans="1:28" s="11" customFormat="1" ht="93.75" customHeight="1" x14ac:dyDescent="0.25">
      <c r="A919" s="15">
        <f>IF(OR(C919=0,C919=""),"",COUNTA($C$794:C919))</f>
        <v>104</v>
      </c>
      <c r="B919" s="23" t="s">
        <v>859</v>
      </c>
      <c r="C919" s="34">
        <v>1972</v>
      </c>
      <c r="D919" s="14">
        <v>2145.8000000000002</v>
      </c>
      <c r="E919" s="14">
        <v>1454.6</v>
      </c>
      <c r="F919" s="14">
        <v>0</v>
      </c>
      <c r="G919" s="13" t="s">
        <v>1110</v>
      </c>
      <c r="H919" s="13"/>
      <c r="I919" s="13"/>
      <c r="J919" s="13"/>
      <c r="K919" s="14">
        <f t="shared" si="878"/>
        <v>871194.8</v>
      </c>
      <c r="L919" s="14">
        <f t="shared" si="860"/>
        <v>2589980.6</v>
      </c>
      <c r="M919" s="14">
        <f t="shared" si="861"/>
        <v>1038567.2000000001</v>
      </c>
      <c r="N919" s="14">
        <f t="shared" si="862"/>
        <v>1834659.0000000002</v>
      </c>
      <c r="O919" s="14">
        <f t="shared" si="863"/>
        <v>821841.4</v>
      </c>
      <c r="P919" s="14"/>
      <c r="Q919" s="14">
        <f t="shared" si="873"/>
        <v>4952506.4000000004</v>
      </c>
      <c r="R919" s="14">
        <f t="shared" si="874"/>
        <v>637302.60000000009</v>
      </c>
      <c r="S919" s="14">
        <f t="shared" si="875"/>
        <v>5928845.4000000004</v>
      </c>
      <c r="T919" s="14">
        <f t="shared" si="872"/>
        <v>218871.6</v>
      </c>
      <c r="U919" s="14">
        <f t="shared" si="876"/>
        <v>75103</v>
      </c>
      <c r="V919" s="14">
        <f t="shared" si="877"/>
        <v>404326.65660000005</v>
      </c>
      <c r="W919" s="14">
        <f t="shared" si="837"/>
        <v>19373198.656600002</v>
      </c>
      <c r="X919" s="18" t="s">
        <v>1053</v>
      </c>
      <c r="Y919" s="45">
        <v>0</v>
      </c>
      <c r="Z919" s="45">
        <v>0</v>
      </c>
      <c r="AA919" s="45">
        <v>0</v>
      </c>
      <c r="AB919" s="17">
        <f t="shared" si="838"/>
        <v>19373198.656600002</v>
      </c>
    </row>
    <row r="920" spans="1:28" s="11" customFormat="1" ht="93.75" customHeight="1" x14ac:dyDescent="0.25">
      <c r="A920" s="15">
        <f>IF(OR(C920=0,C920=""),"",COUNTA($C$794:C920))</f>
        <v>105</v>
      </c>
      <c r="B920" s="23" t="s">
        <v>860</v>
      </c>
      <c r="C920" s="34">
        <v>1972</v>
      </c>
      <c r="D920" s="14">
        <v>5932.9</v>
      </c>
      <c r="E920" s="14">
        <v>4326.8</v>
      </c>
      <c r="F920" s="14">
        <v>83.4</v>
      </c>
      <c r="G920" s="13" t="s">
        <v>1110</v>
      </c>
      <c r="H920" s="13"/>
      <c r="I920" s="13"/>
      <c r="J920" s="13"/>
      <c r="K920" s="14">
        <f t="shared" si="878"/>
        <v>2408757.4</v>
      </c>
      <c r="L920" s="14">
        <f t="shared" si="860"/>
        <v>7161010.2999999998</v>
      </c>
      <c r="M920" s="14">
        <f t="shared" si="861"/>
        <v>2871523.5999999996</v>
      </c>
      <c r="N920" s="14">
        <f t="shared" si="862"/>
        <v>5072629.5</v>
      </c>
      <c r="O920" s="14">
        <f t="shared" si="863"/>
        <v>2272300.6999999997</v>
      </c>
      <c r="P920" s="14"/>
      <c r="Q920" s="14">
        <f t="shared" si="873"/>
        <v>13693133.199999999</v>
      </c>
      <c r="R920" s="14">
        <f t="shared" si="874"/>
        <v>1762071.2999999998</v>
      </c>
      <c r="S920" s="14">
        <f t="shared" si="875"/>
        <v>16392602.699999999</v>
      </c>
      <c r="T920" s="14">
        <f t="shared" si="872"/>
        <v>605155.79999999993</v>
      </c>
      <c r="U920" s="14">
        <f t="shared" si="876"/>
        <v>207651.5</v>
      </c>
      <c r="V920" s="14">
        <f t="shared" si="877"/>
        <v>1117918.5482999997</v>
      </c>
      <c r="W920" s="14">
        <f t="shared" si="837"/>
        <v>53564754.548299983</v>
      </c>
      <c r="X920" s="18" t="s">
        <v>1053</v>
      </c>
      <c r="Y920" s="45">
        <v>0</v>
      </c>
      <c r="Z920" s="45">
        <v>0</v>
      </c>
      <c r="AA920" s="45">
        <v>0</v>
      </c>
      <c r="AB920" s="17">
        <f t="shared" si="838"/>
        <v>53564754.548299983</v>
      </c>
    </row>
    <row r="921" spans="1:28" s="10" customFormat="1" ht="93.75" customHeight="1" x14ac:dyDescent="0.25">
      <c r="A921" s="15">
        <f>IF(OR(C921=0,C921=""),"",COUNTA($C$794:C921))</f>
        <v>106</v>
      </c>
      <c r="B921" s="23" t="s">
        <v>861</v>
      </c>
      <c r="C921" s="34">
        <v>1972</v>
      </c>
      <c r="D921" s="14">
        <v>5781.4</v>
      </c>
      <c r="E921" s="14">
        <v>4383.3</v>
      </c>
      <c r="F921" s="14">
        <v>0</v>
      </c>
      <c r="G921" s="13" t="s">
        <v>1110</v>
      </c>
      <c r="H921" s="13"/>
      <c r="I921" s="13"/>
      <c r="J921" s="13"/>
      <c r="K921" s="14">
        <f t="shared" si="878"/>
        <v>2347248.4</v>
      </c>
      <c r="L921" s="14">
        <f t="shared" si="860"/>
        <v>6978149.7999999998</v>
      </c>
      <c r="M921" s="14">
        <f t="shared" si="861"/>
        <v>2798197.5999999996</v>
      </c>
      <c r="N921" s="14">
        <f t="shared" si="862"/>
        <v>4943097</v>
      </c>
      <c r="O921" s="14">
        <f t="shared" si="863"/>
        <v>2214276.1999999997</v>
      </c>
      <c r="P921" s="14"/>
      <c r="Q921" s="14">
        <f t="shared" si="873"/>
        <v>13343471.199999999</v>
      </c>
      <c r="R921" s="14">
        <f t="shared" si="874"/>
        <v>1717075.7999999998</v>
      </c>
      <c r="S921" s="14">
        <f t="shared" si="875"/>
        <v>15974008.199999999</v>
      </c>
      <c r="T921" s="14">
        <f t="shared" si="872"/>
        <v>589702.79999999993</v>
      </c>
      <c r="U921" s="14">
        <f t="shared" si="876"/>
        <v>202349</v>
      </c>
      <c r="V921" s="14">
        <f t="shared" si="877"/>
        <v>1089371.8577999996</v>
      </c>
      <c r="W921" s="14">
        <f t="shared" si="837"/>
        <v>52196947.857799985</v>
      </c>
      <c r="X921" s="18" t="s">
        <v>1053</v>
      </c>
      <c r="Y921" s="45">
        <v>0</v>
      </c>
      <c r="Z921" s="45">
        <v>0</v>
      </c>
      <c r="AA921" s="45">
        <v>0</v>
      </c>
      <c r="AB921" s="17">
        <f t="shared" si="838"/>
        <v>52196947.857799985</v>
      </c>
    </row>
    <row r="922" spans="1:28" s="10" customFormat="1" ht="93.75" customHeight="1" x14ac:dyDescent="0.25">
      <c r="A922" s="15">
        <f>IF(OR(C922=0,C922=""),"",COUNTA($C$794:C922))</f>
        <v>107</v>
      </c>
      <c r="B922" s="23" t="s">
        <v>862</v>
      </c>
      <c r="C922" s="34">
        <v>1972</v>
      </c>
      <c r="D922" s="14">
        <v>3516.2</v>
      </c>
      <c r="E922" s="14">
        <v>2641.8</v>
      </c>
      <c r="F922" s="14">
        <v>0</v>
      </c>
      <c r="G922" s="13" t="s">
        <v>1110</v>
      </c>
      <c r="H922" s="13"/>
      <c r="I922" s="13"/>
      <c r="J922" s="13"/>
      <c r="K922" s="14">
        <f t="shared" si="878"/>
        <v>1427577.2</v>
      </c>
      <c r="L922" s="14">
        <f t="shared" si="860"/>
        <v>4244053.3999999994</v>
      </c>
      <c r="M922" s="14">
        <f t="shared" si="861"/>
        <v>1701840.7999999998</v>
      </c>
      <c r="N922" s="14">
        <f t="shared" si="862"/>
        <v>3006351</v>
      </c>
      <c r="O922" s="14">
        <f t="shared" si="863"/>
        <v>1346704.5999999999</v>
      </c>
      <c r="P922" s="14"/>
      <c r="Q922" s="14">
        <f t="shared" si="873"/>
        <v>8115389.5999999996</v>
      </c>
      <c r="R922" s="14">
        <f t="shared" si="874"/>
        <v>1044311.3999999999</v>
      </c>
      <c r="S922" s="14">
        <f t="shared" si="875"/>
        <v>9715260.5999999996</v>
      </c>
      <c r="T922" s="14">
        <f t="shared" si="872"/>
        <v>358652.39999999997</v>
      </c>
      <c r="U922" s="14">
        <f t="shared" si="876"/>
        <v>123067</v>
      </c>
      <c r="V922" s="14">
        <f t="shared" si="877"/>
        <v>662547.01739999978</v>
      </c>
      <c r="W922" s="14">
        <f t="shared" si="837"/>
        <v>31745755.017399993</v>
      </c>
      <c r="X922" s="18" t="s">
        <v>1053</v>
      </c>
      <c r="Y922" s="45">
        <v>0</v>
      </c>
      <c r="Z922" s="45">
        <v>0</v>
      </c>
      <c r="AA922" s="45">
        <v>0</v>
      </c>
      <c r="AB922" s="17">
        <f t="shared" si="838"/>
        <v>31745755.017399993</v>
      </c>
    </row>
    <row r="923" spans="1:28" s="10" customFormat="1" ht="93.75" customHeight="1" x14ac:dyDescent="0.25">
      <c r="A923" s="15">
        <f>IF(OR(C923=0,C923=""),"",COUNTA($C$794:C923))</f>
        <v>108</v>
      </c>
      <c r="B923" s="23" t="s">
        <v>132</v>
      </c>
      <c r="C923" s="34">
        <v>1972</v>
      </c>
      <c r="D923" s="14">
        <v>8026.8</v>
      </c>
      <c r="E923" s="14">
        <v>5879.5</v>
      </c>
      <c r="F923" s="14">
        <v>108.6</v>
      </c>
      <c r="G923" s="13" t="s">
        <v>1110</v>
      </c>
      <c r="H923" s="13"/>
      <c r="I923" s="13"/>
      <c r="J923" s="13"/>
      <c r="K923" s="14">
        <f t="shared" si="878"/>
        <v>3258880.8000000003</v>
      </c>
      <c r="L923" s="14">
        <f t="shared" si="860"/>
        <v>9688347.5999999996</v>
      </c>
      <c r="M923" s="14">
        <f t="shared" si="861"/>
        <v>3884971.2</v>
      </c>
      <c r="N923" s="14">
        <f t="shared" si="862"/>
        <v>6862914</v>
      </c>
      <c r="O923" s="14">
        <f t="shared" si="863"/>
        <v>3074264.4</v>
      </c>
      <c r="P923" s="14"/>
      <c r="Q923" s="14"/>
      <c r="R923" s="14">
        <f t="shared" si="874"/>
        <v>2383959.6</v>
      </c>
      <c r="S923" s="14"/>
      <c r="T923" s="14">
        <f t="shared" si="872"/>
        <v>818733.6</v>
      </c>
      <c r="U923" s="14">
        <f t="shared" si="876"/>
        <v>280938</v>
      </c>
      <c r="V923" s="14">
        <f t="shared" si="877"/>
        <v>641402.32368000003</v>
      </c>
      <c r="W923" s="14">
        <f t="shared" si="837"/>
        <v>30894411.523680001</v>
      </c>
      <c r="X923" s="18" t="s">
        <v>1053</v>
      </c>
      <c r="Y923" s="45">
        <v>0</v>
      </c>
      <c r="Z923" s="45">
        <v>0</v>
      </c>
      <c r="AA923" s="45">
        <v>0</v>
      </c>
      <c r="AB923" s="17">
        <f t="shared" si="838"/>
        <v>30894411.523680001</v>
      </c>
    </row>
    <row r="924" spans="1:28" s="10" customFormat="1" ht="93.75" customHeight="1" x14ac:dyDescent="0.25">
      <c r="A924" s="15">
        <f>IF(OR(C924=0,C924=""),"",COUNTA($C$794:C924))</f>
        <v>109</v>
      </c>
      <c r="B924" s="23" t="s">
        <v>863</v>
      </c>
      <c r="C924" s="34">
        <v>1972</v>
      </c>
      <c r="D924" s="14">
        <v>6773.4</v>
      </c>
      <c r="E924" s="14">
        <v>5838.5</v>
      </c>
      <c r="F924" s="14">
        <v>110.1</v>
      </c>
      <c r="G924" s="13" t="s">
        <v>1110</v>
      </c>
      <c r="H924" s="13"/>
      <c r="I924" s="13"/>
      <c r="J924" s="13"/>
      <c r="K924" s="14">
        <f t="shared" si="878"/>
        <v>2750000.4</v>
      </c>
      <c r="L924" s="14">
        <f t="shared" si="860"/>
        <v>8175493.7999999998</v>
      </c>
      <c r="M924" s="14">
        <f t="shared" si="861"/>
        <v>3278325.5999999996</v>
      </c>
      <c r="N924" s="14">
        <f t="shared" si="862"/>
        <v>5791257</v>
      </c>
      <c r="O924" s="14">
        <f t="shared" si="863"/>
        <v>2594212.1999999997</v>
      </c>
      <c r="P924" s="14"/>
      <c r="Q924" s="14">
        <f>2308*D924</f>
        <v>15633007.199999999</v>
      </c>
      <c r="R924" s="14">
        <f t="shared" si="874"/>
        <v>2011699.7999999998</v>
      </c>
      <c r="S924" s="14">
        <f>2763*D924</f>
        <v>18714904.199999999</v>
      </c>
      <c r="T924" s="14">
        <f t="shared" si="872"/>
        <v>690886.79999999993</v>
      </c>
      <c r="U924" s="14">
        <f t="shared" si="876"/>
        <v>237069</v>
      </c>
      <c r="V924" s="14">
        <f t="shared" si="877"/>
        <v>1276291.4417999997</v>
      </c>
      <c r="W924" s="14">
        <f t="shared" si="837"/>
        <v>61153147.441799983</v>
      </c>
      <c r="X924" s="18" t="s">
        <v>1053</v>
      </c>
      <c r="Y924" s="45">
        <v>0</v>
      </c>
      <c r="Z924" s="45">
        <v>0</v>
      </c>
      <c r="AA924" s="45">
        <v>0</v>
      </c>
      <c r="AB924" s="17">
        <f t="shared" si="838"/>
        <v>61153147.441799983</v>
      </c>
    </row>
    <row r="925" spans="1:28" s="10" customFormat="1" ht="93.75" customHeight="1" x14ac:dyDescent="0.25">
      <c r="A925" s="15">
        <f>IF(OR(C925=0,C925=""),"",COUNTA($C$794:C925))</f>
        <v>110</v>
      </c>
      <c r="B925" s="23" t="s">
        <v>128</v>
      </c>
      <c r="C925" s="34">
        <v>1972</v>
      </c>
      <c r="D925" s="14">
        <v>7567</v>
      </c>
      <c r="E925" s="14">
        <v>5619.3</v>
      </c>
      <c r="F925" s="14">
        <v>0</v>
      </c>
      <c r="G925" s="13" t="s">
        <v>1110</v>
      </c>
      <c r="H925" s="13"/>
      <c r="I925" s="13"/>
      <c r="J925" s="13"/>
      <c r="K925" s="14">
        <f t="shared" si="878"/>
        <v>3072202</v>
      </c>
      <c r="L925" s="14">
        <f t="shared" si="860"/>
        <v>9133369</v>
      </c>
      <c r="M925" s="14">
        <f t="shared" si="861"/>
        <v>3662428</v>
      </c>
      <c r="N925" s="14">
        <f t="shared" si="862"/>
        <v>6469785</v>
      </c>
      <c r="O925" s="14">
        <f t="shared" si="863"/>
        <v>2898161</v>
      </c>
      <c r="P925" s="14"/>
      <c r="Q925" s="14"/>
      <c r="R925" s="14">
        <f t="shared" si="874"/>
        <v>2247399</v>
      </c>
      <c r="S925" s="14"/>
      <c r="T925" s="14">
        <f t="shared" si="872"/>
        <v>771834</v>
      </c>
      <c r="U925" s="14">
        <f t="shared" si="876"/>
        <v>264845</v>
      </c>
      <c r="V925" s="14">
        <f t="shared" si="877"/>
        <v>604660.80920000002</v>
      </c>
      <c r="W925" s="14">
        <f t="shared" si="837"/>
        <v>29124683.8092</v>
      </c>
      <c r="X925" s="18" t="s">
        <v>1053</v>
      </c>
      <c r="Y925" s="45">
        <v>0</v>
      </c>
      <c r="Z925" s="45">
        <v>0</v>
      </c>
      <c r="AA925" s="45">
        <v>0</v>
      </c>
      <c r="AB925" s="17">
        <f t="shared" si="838"/>
        <v>29124683.8092</v>
      </c>
    </row>
    <row r="926" spans="1:28" s="10" customFormat="1" ht="93.75" customHeight="1" x14ac:dyDescent="0.25">
      <c r="A926" s="15">
        <f>IF(OR(C926=0,C926=""),"",COUNTA($C$794:C926))</f>
        <v>111</v>
      </c>
      <c r="B926" s="23" t="s">
        <v>864</v>
      </c>
      <c r="C926" s="34">
        <v>1972</v>
      </c>
      <c r="D926" s="14">
        <v>2947.4</v>
      </c>
      <c r="E926" s="14">
        <v>1940.9</v>
      </c>
      <c r="F926" s="14">
        <v>0</v>
      </c>
      <c r="G926" s="13" t="s">
        <v>1110</v>
      </c>
      <c r="H926" s="13"/>
      <c r="I926" s="13"/>
      <c r="J926" s="13"/>
      <c r="K926" s="14">
        <f t="shared" si="878"/>
        <v>1196644.4000000001</v>
      </c>
      <c r="L926" s="14">
        <f t="shared" si="860"/>
        <v>3557511.8000000003</v>
      </c>
      <c r="M926" s="14">
        <f t="shared" si="861"/>
        <v>1426541.6</v>
      </c>
      <c r="N926" s="14">
        <f t="shared" si="862"/>
        <v>2520027</v>
      </c>
      <c r="O926" s="14">
        <f t="shared" si="863"/>
        <v>1128854.2</v>
      </c>
      <c r="P926" s="14"/>
      <c r="Q926" s="14">
        <f>2308*D926</f>
        <v>6802599.2000000002</v>
      </c>
      <c r="R926" s="14">
        <f t="shared" si="874"/>
        <v>875377.8</v>
      </c>
      <c r="S926" s="14">
        <f>2763*D926</f>
        <v>8143666.2000000002</v>
      </c>
      <c r="T926" s="14">
        <f t="shared" si="872"/>
        <v>300634.8</v>
      </c>
      <c r="U926" s="14">
        <f t="shared" si="876"/>
        <v>103159</v>
      </c>
      <c r="V926" s="14">
        <f t="shared" si="877"/>
        <v>555369.73979999998</v>
      </c>
      <c r="W926" s="14">
        <f t="shared" si="837"/>
        <v>26610385.739799999</v>
      </c>
      <c r="X926" s="18" t="s">
        <v>1053</v>
      </c>
      <c r="Y926" s="45">
        <v>0</v>
      </c>
      <c r="Z926" s="45">
        <v>0</v>
      </c>
      <c r="AA926" s="45">
        <v>0</v>
      </c>
      <c r="AB926" s="17">
        <f t="shared" si="838"/>
        <v>26610385.739799999</v>
      </c>
    </row>
    <row r="927" spans="1:28" s="10" customFormat="1" ht="93.75" customHeight="1" x14ac:dyDescent="0.25">
      <c r="A927" s="15">
        <f>IF(OR(C927=0,C927=""),"",COUNTA($C$794:C927))</f>
        <v>112</v>
      </c>
      <c r="B927" s="23" t="s">
        <v>46</v>
      </c>
      <c r="C927" s="34">
        <v>1972</v>
      </c>
      <c r="D927" s="14">
        <v>5919.9</v>
      </c>
      <c r="E927" s="14">
        <v>4393.2</v>
      </c>
      <c r="F927" s="14">
        <v>0</v>
      </c>
      <c r="G927" s="13" t="s">
        <v>1110</v>
      </c>
      <c r="H927" s="13"/>
      <c r="I927" s="13"/>
      <c r="J927" s="13"/>
      <c r="K927" s="14">
        <f t="shared" si="878"/>
        <v>2403479.4</v>
      </c>
      <c r="L927" s="14">
        <f t="shared" si="860"/>
        <v>7145319.2999999998</v>
      </c>
      <c r="M927" s="14">
        <f t="shared" si="861"/>
        <v>2865231.5999999996</v>
      </c>
      <c r="N927" s="14">
        <f t="shared" si="862"/>
        <v>5061514.5</v>
      </c>
      <c r="O927" s="14">
        <f t="shared" si="863"/>
        <v>2267321.6999999997</v>
      </c>
      <c r="P927" s="14"/>
      <c r="Q927" s="14"/>
      <c r="R927" s="14">
        <f t="shared" si="874"/>
        <v>1758210.2999999998</v>
      </c>
      <c r="S927" s="14"/>
      <c r="T927" s="14">
        <f t="shared" si="872"/>
        <v>603829.79999999993</v>
      </c>
      <c r="U927" s="14"/>
      <c r="V927" s="14"/>
      <c r="W927" s="14">
        <f t="shared" si="837"/>
        <v>22104906.599999998</v>
      </c>
      <c r="X927" s="18" t="s">
        <v>1053</v>
      </c>
      <c r="Y927" s="45">
        <v>0</v>
      </c>
      <c r="Z927" s="45">
        <v>0</v>
      </c>
      <c r="AA927" s="45">
        <v>0</v>
      </c>
      <c r="AB927" s="17">
        <f t="shared" si="838"/>
        <v>22104906.599999998</v>
      </c>
    </row>
    <row r="928" spans="1:28" s="11" customFormat="1" ht="93.75" customHeight="1" x14ac:dyDescent="0.25">
      <c r="A928" s="15">
        <f>IF(OR(C928=0,C928=""),"",COUNTA($C$794:C928))</f>
        <v>113</v>
      </c>
      <c r="B928" s="23" t="s">
        <v>47</v>
      </c>
      <c r="C928" s="34">
        <v>1972</v>
      </c>
      <c r="D928" s="14">
        <v>5982.94</v>
      </c>
      <c r="E928" s="14">
        <v>4417.9399999999996</v>
      </c>
      <c r="F928" s="14">
        <v>0</v>
      </c>
      <c r="G928" s="13" t="s">
        <v>1110</v>
      </c>
      <c r="H928" s="13"/>
      <c r="I928" s="13"/>
      <c r="J928" s="13"/>
      <c r="K928" s="14">
        <f t="shared" si="878"/>
        <v>2429073.6399999997</v>
      </c>
      <c r="L928" s="14">
        <f t="shared" si="860"/>
        <v>7221408.5799999991</v>
      </c>
      <c r="M928" s="14">
        <f t="shared" si="861"/>
        <v>2895742.96</v>
      </c>
      <c r="N928" s="14">
        <f t="shared" si="862"/>
        <v>5115413.6999999993</v>
      </c>
      <c r="O928" s="14">
        <f t="shared" si="863"/>
        <v>2291466.02</v>
      </c>
      <c r="P928" s="14"/>
      <c r="Q928" s="14"/>
      <c r="R928" s="14">
        <f t="shared" si="874"/>
        <v>1776933.18</v>
      </c>
      <c r="S928" s="14"/>
      <c r="T928" s="14">
        <f t="shared" si="872"/>
        <v>610259.88</v>
      </c>
      <c r="U928" s="14"/>
      <c r="V928" s="13"/>
      <c r="W928" s="14">
        <f t="shared" si="837"/>
        <v>22340297.959999997</v>
      </c>
      <c r="X928" s="18" t="s">
        <v>1053</v>
      </c>
      <c r="Y928" s="45">
        <v>0</v>
      </c>
      <c r="Z928" s="45">
        <v>0</v>
      </c>
      <c r="AA928" s="45">
        <v>0</v>
      </c>
      <c r="AB928" s="17">
        <f t="shared" si="838"/>
        <v>22340297.959999997</v>
      </c>
    </row>
    <row r="929" spans="1:28" s="11" customFormat="1" ht="93.75" customHeight="1" x14ac:dyDescent="0.25">
      <c r="A929" s="15">
        <f>IF(OR(C929=0,C929=""),"",COUNTA($C$794:C929))</f>
        <v>114</v>
      </c>
      <c r="B929" s="23" t="s">
        <v>48</v>
      </c>
      <c r="C929" s="34">
        <v>1972</v>
      </c>
      <c r="D929" s="14">
        <v>3753.5</v>
      </c>
      <c r="E929" s="14">
        <v>2729</v>
      </c>
      <c r="F929" s="14">
        <v>0</v>
      </c>
      <c r="G929" s="13" t="s">
        <v>1110</v>
      </c>
      <c r="H929" s="13"/>
      <c r="I929" s="13"/>
      <c r="J929" s="13"/>
      <c r="K929" s="14">
        <f t="shared" si="878"/>
        <v>1523921</v>
      </c>
      <c r="L929" s="14">
        <f t="shared" si="860"/>
        <v>4530474.5</v>
      </c>
      <c r="M929" s="14">
        <f t="shared" si="861"/>
        <v>1816694</v>
      </c>
      <c r="N929" s="14">
        <f t="shared" si="862"/>
        <v>3209242.5</v>
      </c>
      <c r="O929" s="14">
        <f t="shared" si="863"/>
        <v>1437590.5</v>
      </c>
      <c r="P929" s="14"/>
      <c r="Q929" s="14"/>
      <c r="R929" s="14">
        <f t="shared" si="874"/>
        <v>1114789.5</v>
      </c>
      <c r="S929" s="14"/>
      <c r="T929" s="14">
        <f t="shared" si="872"/>
        <v>382857</v>
      </c>
      <c r="U929" s="14"/>
      <c r="V929" s="13"/>
      <c r="W929" s="14">
        <f t="shared" si="837"/>
        <v>14015569</v>
      </c>
      <c r="X929" s="18" t="s">
        <v>1053</v>
      </c>
      <c r="Y929" s="45">
        <v>0</v>
      </c>
      <c r="Z929" s="45">
        <v>0</v>
      </c>
      <c r="AA929" s="45">
        <v>0</v>
      </c>
      <c r="AB929" s="17">
        <f t="shared" si="838"/>
        <v>14015569</v>
      </c>
    </row>
    <row r="930" spans="1:28" s="11" customFormat="1" ht="93.75" customHeight="1" x14ac:dyDescent="0.25">
      <c r="A930" s="15">
        <f>IF(OR(C930=0,C930=""),"",COUNTA($C$794:C930))</f>
        <v>115</v>
      </c>
      <c r="B930" s="60" t="s">
        <v>51</v>
      </c>
      <c r="C930" s="64">
        <v>1972</v>
      </c>
      <c r="D930" s="32">
        <v>7966.89</v>
      </c>
      <c r="E930" s="32">
        <v>4716.59</v>
      </c>
      <c r="F930" s="32">
        <v>375.4</v>
      </c>
      <c r="G930" s="13" t="s">
        <v>1110</v>
      </c>
      <c r="H930" s="31"/>
      <c r="I930" s="31"/>
      <c r="J930" s="13"/>
      <c r="K930" s="14"/>
      <c r="L930" s="14"/>
      <c r="M930" s="14">
        <f t="shared" si="861"/>
        <v>3855974.7600000002</v>
      </c>
      <c r="N930" s="14">
        <f t="shared" si="862"/>
        <v>6811690.9500000002</v>
      </c>
      <c r="O930" s="14"/>
      <c r="P930" s="14"/>
      <c r="Q930" s="14"/>
      <c r="R930" s="14">
        <f t="shared" si="874"/>
        <v>2366166.33</v>
      </c>
      <c r="S930" s="14"/>
      <c r="T930" s="14">
        <f t="shared" si="872"/>
        <v>812622.78</v>
      </c>
      <c r="U930" s="14"/>
      <c r="V930" s="13"/>
      <c r="W930" s="14">
        <f t="shared" si="837"/>
        <v>13846454.82</v>
      </c>
      <c r="X930" s="18" t="s">
        <v>1053</v>
      </c>
      <c r="Y930" s="45">
        <v>0</v>
      </c>
      <c r="Z930" s="45">
        <v>0</v>
      </c>
      <c r="AA930" s="45">
        <v>0</v>
      </c>
      <c r="AB930" s="17">
        <f t="shared" si="838"/>
        <v>13846454.82</v>
      </c>
    </row>
    <row r="931" spans="1:28" s="11" customFormat="1" ht="93.75" customHeight="1" x14ac:dyDescent="0.25">
      <c r="A931" s="15">
        <f>IF(OR(C931=0,C931=""),"",COUNTA($C$794:C931))</f>
        <v>116</v>
      </c>
      <c r="B931" s="60" t="s">
        <v>140</v>
      </c>
      <c r="C931" s="64">
        <v>1972</v>
      </c>
      <c r="D931" s="32">
        <v>6073.6</v>
      </c>
      <c r="E931" s="32">
        <v>4402</v>
      </c>
      <c r="F931" s="32">
        <v>1671.6</v>
      </c>
      <c r="G931" s="13" t="s">
        <v>1110</v>
      </c>
      <c r="H931" s="31"/>
      <c r="I931" s="31"/>
      <c r="J931" s="13"/>
      <c r="K931" s="14">
        <f t="shared" ref="K931:K934" si="879">406*D931</f>
        <v>2465881.6</v>
      </c>
      <c r="L931" s="14">
        <f t="shared" ref="L931:L934" si="880">1207*D931</f>
        <v>7330835.2000000002</v>
      </c>
      <c r="M931" s="14">
        <f t="shared" si="861"/>
        <v>2939622.4000000004</v>
      </c>
      <c r="N931" s="14">
        <f t="shared" si="862"/>
        <v>5192928</v>
      </c>
      <c r="O931" s="14">
        <f t="shared" ref="O931:O934" si="881">383*D931</f>
        <v>2326188.8000000003</v>
      </c>
      <c r="P931" s="14"/>
      <c r="Q931" s="14"/>
      <c r="R931" s="14">
        <f t="shared" si="874"/>
        <v>1803859.2000000002</v>
      </c>
      <c r="S931" s="14"/>
      <c r="T931" s="14">
        <f t="shared" si="872"/>
        <v>619507.20000000007</v>
      </c>
      <c r="U931" s="14">
        <f>35*D931</f>
        <v>212576</v>
      </c>
      <c r="V931" s="14">
        <f>(K931+L931+M931+N931+O931+P931+Q931+R931+S931+T931)*0.0214</f>
        <v>485326.79936</v>
      </c>
      <c r="W931" s="14">
        <f t="shared" si="837"/>
        <v>23376725.199360002</v>
      </c>
      <c r="X931" s="18" t="s">
        <v>1053</v>
      </c>
      <c r="Y931" s="45">
        <v>0</v>
      </c>
      <c r="Z931" s="45">
        <v>0</v>
      </c>
      <c r="AA931" s="45">
        <v>0</v>
      </c>
      <c r="AB931" s="17">
        <f t="shared" si="838"/>
        <v>23376725.199360002</v>
      </c>
    </row>
    <row r="932" spans="1:28" s="10" customFormat="1" ht="93.75" customHeight="1" x14ac:dyDescent="0.25">
      <c r="A932" s="15">
        <f>IF(OR(C932=0,C932=""),"",COUNTA($C$794:C932))</f>
        <v>117</v>
      </c>
      <c r="B932" s="23" t="s">
        <v>54</v>
      </c>
      <c r="C932" s="34">
        <v>1972</v>
      </c>
      <c r="D932" s="14">
        <v>5906.8</v>
      </c>
      <c r="E932" s="14">
        <v>4471.7</v>
      </c>
      <c r="F932" s="14">
        <v>58.6</v>
      </c>
      <c r="G932" s="13" t="s">
        <v>1110</v>
      </c>
      <c r="H932" s="13"/>
      <c r="I932" s="13"/>
      <c r="J932" s="13"/>
      <c r="K932" s="14">
        <f t="shared" si="879"/>
        <v>2398160.8000000003</v>
      </c>
      <c r="L932" s="14">
        <f t="shared" si="880"/>
        <v>7129507.6000000006</v>
      </c>
      <c r="M932" s="14">
        <f t="shared" si="861"/>
        <v>2858891.2</v>
      </c>
      <c r="N932" s="14">
        <f t="shared" si="862"/>
        <v>5050314</v>
      </c>
      <c r="O932" s="14">
        <f t="shared" si="881"/>
        <v>2262304.4</v>
      </c>
      <c r="P932" s="14"/>
      <c r="Q932" s="14"/>
      <c r="R932" s="14">
        <f t="shared" si="874"/>
        <v>1754319.6</v>
      </c>
      <c r="S932" s="14"/>
      <c r="T932" s="14">
        <f t="shared" si="872"/>
        <v>602493.6</v>
      </c>
      <c r="U932" s="14"/>
      <c r="V932" s="13"/>
      <c r="W932" s="14">
        <f t="shared" si="837"/>
        <v>22055991.200000003</v>
      </c>
      <c r="X932" s="18" t="s">
        <v>1053</v>
      </c>
      <c r="Y932" s="45">
        <v>0</v>
      </c>
      <c r="Z932" s="45">
        <v>0</v>
      </c>
      <c r="AA932" s="45">
        <v>0</v>
      </c>
      <c r="AB932" s="17">
        <f t="shared" si="838"/>
        <v>22055991.200000003</v>
      </c>
    </row>
    <row r="933" spans="1:28" s="10" customFormat="1" ht="93.75" customHeight="1" x14ac:dyDescent="0.25">
      <c r="A933" s="15">
        <f>IF(OR(C933=0,C933=""),"",COUNTA($C$794:C933))</f>
        <v>118</v>
      </c>
      <c r="B933" s="23" t="s">
        <v>55</v>
      </c>
      <c r="C933" s="34">
        <v>1972</v>
      </c>
      <c r="D933" s="14">
        <v>4259.1000000000004</v>
      </c>
      <c r="E933" s="14">
        <v>3284.4</v>
      </c>
      <c r="F933" s="14">
        <v>0</v>
      </c>
      <c r="G933" s="13" t="s">
        <v>1110</v>
      </c>
      <c r="H933" s="13"/>
      <c r="I933" s="13"/>
      <c r="J933" s="13"/>
      <c r="K933" s="14">
        <f t="shared" si="879"/>
        <v>1729194.6</v>
      </c>
      <c r="L933" s="14">
        <f t="shared" si="880"/>
        <v>5140733.7</v>
      </c>
      <c r="M933" s="14">
        <f t="shared" si="861"/>
        <v>2061404.4000000001</v>
      </c>
      <c r="N933" s="14">
        <f t="shared" si="862"/>
        <v>3641530.5000000005</v>
      </c>
      <c r="O933" s="14">
        <f t="shared" si="881"/>
        <v>1631235.3</v>
      </c>
      <c r="P933" s="14"/>
      <c r="Q933" s="14"/>
      <c r="R933" s="14">
        <f t="shared" si="874"/>
        <v>1264952.7000000002</v>
      </c>
      <c r="S933" s="14"/>
      <c r="T933" s="14">
        <f t="shared" si="872"/>
        <v>434428.2</v>
      </c>
      <c r="U933" s="14"/>
      <c r="V933" s="13"/>
      <c r="W933" s="14">
        <f t="shared" si="837"/>
        <v>15903479.400000002</v>
      </c>
      <c r="X933" s="18" t="s">
        <v>1053</v>
      </c>
      <c r="Y933" s="45">
        <v>0</v>
      </c>
      <c r="Z933" s="45">
        <v>0</v>
      </c>
      <c r="AA933" s="45">
        <v>0</v>
      </c>
      <c r="AB933" s="17">
        <f t="shared" si="838"/>
        <v>15903479.400000002</v>
      </c>
    </row>
    <row r="934" spans="1:28" s="10" customFormat="1" ht="93.75" customHeight="1" x14ac:dyDescent="0.25">
      <c r="A934" s="15">
        <f>IF(OR(C934=0,C934=""),"",COUNTA($C$794:C934))</f>
        <v>119</v>
      </c>
      <c r="B934" s="23" t="s">
        <v>865</v>
      </c>
      <c r="C934" s="34">
        <v>1972</v>
      </c>
      <c r="D934" s="14">
        <v>5189.8999999999996</v>
      </c>
      <c r="E934" s="14">
        <v>2636.8</v>
      </c>
      <c r="F934" s="14">
        <v>1531</v>
      </c>
      <c r="G934" s="13" t="s">
        <v>1110</v>
      </c>
      <c r="H934" s="13"/>
      <c r="I934" s="13"/>
      <c r="J934" s="13"/>
      <c r="K934" s="14">
        <f t="shared" si="879"/>
        <v>2107099.4</v>
      </c>
      <c r="L934" s="14">
        <f t="shared" si="880"/>
        <v>6264209.2999999998</v>
      </c>
      <c r="M934" s="14">
        <f t="shared" si="861"/>
        <v>2511911.5999999996</v>
      </c>
      <c r="N934" s="14">
        <f t="shared" si="862"/>
        <v>4437364.5</v>
      </c>
      <c r="O934" s="14">
        <f t="shared" si="881"/>
        <v>1987731.7</v>
      </c>
      <c r="P934" s="14"/>
      <c r="Q934" s="14">
        <f>2308*D934</f>
        <v>11978289.199999999</v>
      </c>
      <c r="R934" s="14">
        <f t="shared" si="874"/>
        <v>1541400.2999999998</v>
      </c>
      <c r="S934" s="14">
        <f>2763*D934</f>
        <v>14339693.699999999</v>
      </c>
      <c r="T934" s="14">
        <f t="shared" si="872"/>
        <v>529369.79999999993</v>
      </c>
      <c r="U934" s="14">
        <f>35*D934</f>
        <v>181646.5</v>
      </c>
      <c r="V934" s="14">
        <f>(K934+L934+M934+N934+O934+P934+Q934+R934+S934+T934)*0.0214</f>
        <v>977917.28729999997</v>
      </c>
      <c r="W934" s="14">
        <f t="shared" si="837"/>
        <v>46856633.287299998</v>
      </c>
      <c r="X934" s="18" t="s">
        <v>1053</v>
      </c>
      <c r="Y934" s="45">
        <v>0</v>
      </c>
      <c r="Z934" s="45">
        <v>0</v>
      </c>
      <c r="AA934" s="45">
        <v>0</v>
      </c>
      <c r="AB934" s="17">
        <f t="shared" si="838"/>
        <v>46856633.287299998</v>
      </c>
    </row>
    <row r="935" spans="1:28" s="10" customFormat="1" ht="93.75" customHeight="1" x14ac:dyDescent="0.25">
      <c r="A935" s="15">
        <f>IF(OR(C935=0,C935=""),"",COUNTA($C$794:C935))</f>
        <v>120</v>
      </c>
      <c r="B935" s="23" t="s">
        <v>56</v>
      </c>
      <c r="C935" s="34">
        <v>1972</v>
      </c>
      <c r="D935" s="14">
        <v>5697.9</v>
      </c>
      <c r="E935" s="14">
        <v>4349.5</v>
      </c>
      <c r="F935" s="14">
        <v>17.2</v>
      </c>
      <c r="G935" s="13" t="s">
        <v>1110</v>
      </c>
      <c r="H935" s="13"/>
      <c r="I935" s="13"/>
      <c r="J935" s="13"/>
      <c r="K935" s="14"/>
      <c r="L935" s="14"/>
      <c r="M935" s="14">
        <f t="shared" si="861"/>
        <v>2757783.5999999996</v>
      </c>
      <c r="N935" s="20"/>
      <c r="O935" s="14"/>
      <c r="P935" s="14"/>
      <c r="Q935" s="19"/>
      <c r="R935" s="19"/>
      <c r="S935" s="14"/>
      <c r="T935" s="19"/>
      <c r="U935" s="14"/>
      <c r="V935" s="13"/>
      <c r="W935" s="14">
        <f t="shared" si="837"/>
        <v>2757783.5999999996</v>
      </c>
      <c r="X935" s="18" t="s">
        <v>1053</v>
      </c>
      <c r="Y935" s="45">
        <v>0</v>
      </c>
      <c r="Z935" s="45">
        <v>0</v>
      </c>
      <c r="AA935" s="45">
        <v>0</v>
      </c>
      <c r="AB935" s="17">
        <f t="shared" si="838"/>
        <v>2757783.5999999996</v>
      </c>
    </row>
    <row r="936" spans="1:28" s="10" customFormat="1" ht="93.75" customHeight="1" x14ac:dyDescent="0.25">
      <c r="A936" s="15">
        <f>IF(OR(C936=0,C936=""),"",COUNTA($C$794:C936))</f>
        <v>121</v>
      </c>
      <c r="B936" s="23" t="s">
        <v>866</v>
      </c>
      <c r="C936" s="34">
        <v>1972</v>
      </c>
      <c r="D936" s="14">
        <v>4486.3999999999996</v>
      </c>
      <c r="E936" s="14">
        <v>3145.2</v>
      </c>
      <c r="F936" s="14">
        <v>171.6</v>
      </c>
      <c r="G936" s="13" t="s">
        <v>1110</v>
      </c>
      <c r="H936" s="13"/>
      <c r="I936" s="13"/>
      <c r="J936" s="13"/>
      <c r="K936" s="14">
        <f t="shared" ref="K936:K941" si="882">406*D936</f>
        <v>1821478.4</v>
      </c>
      <c r="L936" s="14">
        <f t="shared" ref="L936:L941" si="883">1207*D936</f>
        <v>5415084.7999999998</v>
      </c>
      <c r="M936" s="14">
        <f t="shared" si="861"/>
        <v>2171417.5999999996</v>
      </c>
      <c r="N936" s="14">
        <f t="shared" ref="N936:N941" si="884">855*D936</f>
        <v>3835871.9999999995</v>
      </c>
      <c r="O936" s="14">
        <f t="shared" ref="O936:O941" si="885">383*D936</f>
        <v>1718291.2</v>
      </c>
      <c r="P936" s="14"/>
      <c r="Q936" s="14">
        <f>2308*D936</f>
        <v>10354611.199999999</v>
      </c>
      <c r="R936" s="14">
        <f t="shared" ref="R936:R941" si="886">297*D936</f>
        <v>1332460.7999999998</v>
      </c>
      <c r="S936" s="14">
        <f>2763*D936</f>
        <v>12395923.199999999</v>
      </c>
      <c r="T936" s="14">
        <f t="shared" ref="T936:T941" si="887">102*D936</f>
        <v>457612.79999999999</v>
      </c>
      <c r="U936" s="14">
        <f>35*D936</f>
        <v>157024</v>
      </c>
      <c r="V936" s="14">
        <f>(K936+L936+M936+N936+O936+P936+Q936+R936+S936+T936)*0.0214</f>
        <v>845358.8927999998</v>
      </c>
      <c r="W936" s="14">
        <f t="shared" si="837"/>
        <v>40505134.892799996</v>
      </c>
      <c r="X936" s="18" t="s">
        <v>1053</v>
      </c>
      <c r="Y936" s="45">
        <v>0</v>
      </c>
      <c r="Z936" s="45">
        <v>0</v>
      </c>
      <c r="AA936" s="45">
        <v>0</v>
      </c>
      <c r="AB936" s="17">
        <f t="shared" si="838"/>
        <v>40505134.892799996</v>
      </c>
    </row>
    <row r="937" spans="1:28" s="10" customFormat="1" ht="93.75" customHeight="1" x14ac:dyDescent="0.25">
      <c r="A937" s="15">
        <f>IF(OR(C937=0,C937=""),"",COUNTA($C$794:C937))</f>
        <v>122</v>
      </c>
      <c r="B937" s="23" t="s">
        <v>57</v>
      </c>
      <c r="C937" s="34">
        <v>1972</v>
      </c>
      <c r="D937" s="14">
        <v>4797</v>
      </c>
      <c r="E937" s="14">
        <v>3174.6</v>
      </c>
      <c r="F937" s="14">
        <v>1065.4000000000001</v>
      </c>
      <c r="G937" s="13" t="s">
        <v>1110</v>
      </c>
      <c r="H937" s="13"/>
      <c r="I937" s="13"/>
      <c r="J937" s="13"/>
      <c r="K937" s="14">
        <f t="shared" si="882"/>
        <v>1947582</v>
      </c>
      <c r="L937" s="14">
        <f t="shared" si="883"/>
        <v>5789979</v>
      </c>
      <c r="M937" s="14">
        <f t="shared" si="861"/>
        <v>2321748</v>
      </c>
      <c r="N937" s="14">
        <f t="shared" si="884"/>
        <v>4101435</v>
      </c>
      <c r="O937" s="14">
        <f t="shared" si="885"/>
        <v>1837251</v>
      </c>
      <c r="P937" s="14"/>
      <c r="Q937" s="19"/>
      <c r="R937" s="14">
        <f t="shared" si="886"/>
        <v>1424709</v>
      </c>
      <c r="S937" s="19"/>
      <c r="T937" s="14">
        <f t="shared" si="887"/>
        <v>489294</v>
      </c>
      <c r="U937" s="14"/>
      <c r="V937" s="14"/>
      <c r="W937" s="14">
        <f t="shared" si="837"/>
        <v>17911998</v>
      </c>
      <c r="X937" s="18" t="s">
        <v>1053</v>
      </c>
      <c r="Y937" s="45">
        <v>0</v>
      </c>
      <c r="Z937" s="45">
        <v>0</v>
      </c>
      <c r="AA937" s="45">
        <v>0</v>
      </c>
      <c r="AB937" s="17">
        <f t="shared" si="838"/>
        <v>17911998</v>
      </c>
    </row>
    <row r="938" spans="1:28" s="10" customFormat="1" ht="93.75" customHeight="1" x14ac:dyDescent="0.25">
      <c r="A938" s="15">
        <f>IF(OR(C938=0,C938=""),"",COUNTA($C$794:C938))</f>
        <v>123</v>
      </c>
      <c r="B938" s="23" t="s">
        <v>59</v>
      </c>
      <c r="C938" s="34">
        <v>1972</v>
      </c>
      <c r="D938" s="14">
        <v>3718.3</v>
      </c>
      <c r="E938" s="14">
        <v>2698.1</v>
      </c>
      <c r="F938" s="14">
        <v>0</v>
      </c>
      <c r="G938" s="13" t="s">
        <v>1110</v>
      </c>
      <c r="H938" s="13"/>
      <c r="I938" s="13"/>
      <c r="J938" s="13"/>
      <c r="K938" s="14">
        <f t="shared" si="882"/>
        <v>1509629.8</v>
      </c>
      <c r="L938" s="14">
        <f t="shared" si="883"/>
        <v>4487988.1000000006</v>
      </c>
      <c r="M938" s="14">
        <f t="shared" si="861"/>
        <v>1799657.2000000002</v>
      </c>
      <c r="N938" s="14">
        <f t="shared" si="884"/>
        <v>3179146.5</v>
      </c>
      <c r="O938" s="14">
        <f t="shared" si="885"/>
        <v>1424108.9000000001</v>
      </c>
      <c r="P938" s="14"/>
      <c r="Q938" s="14"/>
      <c r="R938" s="14">
        <f t="shared" si="886"/>
        <v>1104335.1000000001</v>
      </c>
      <c r="S938" s="14"/>
      <c r="T938" s="14">
        <f t="shared" si="887"/>
        <v>379266.60000000003</v>
      </c>
      <c r="U938" s="19"/>
      <c r="V938" s="14"/>
      <c r="W938" s="14">
        <f t="shared" si="837"/>
        <v>13884132.200000001</v>
      </c>
      <c r="X938" s="18" t="s">
        <v>1053</v>
      </c>
      <c r="Y938" s="45">
        <v>0</v>
      </c>
      <c r="Z938" s="45">
        <v>0</v>
      </c>
      <c r="AA938" s="45">
        <v>0</v>
      </c>
      <c r="AB938" s="17">
        <f t="shared" si="838"/>
        <v>13884132.200000001</v>
      </c>
    </row>
    <row r="939" spans="1:28" s="10" customFormat="1" ht="93.75" customHeight="1" x14ac:dyDescent="0.25">
      <c r="A939" s="15">
        <f>IF(OR(C939=0,C939=""),"",COUNTA($C$794:C939))</f>
        <v>124</v>
      </c>
      <c r="B939" s="23" t="s">
        <v>60</v>
      </c>
      <c r="C939" s="34">
        <v>1972</v>
      </c>
      <c r="D939" s="14">
        <v>5787.7</v>
      </c>
      <c r="E939" s="14">
        <v>4415.8</v>
      </c>
      <c r="F939" s="14">
        <v>0</v>
      </c>
      <c r="G939" s="13" t="s">
        <v>1110</v>
      </c>
      <c r="H939" s="14"/>
      <c r="I939" s="14"/>
      <c r="J939" s="13"/>
      <c r="K939" s="14">
        <f t="shared" si="882"/>
        <v>2349806.1999999997</v>
      </c>
      <c r="L939" s="14">
        <f t="shared" si="883"/>
        <v>6985753.8999999994</v>
      </c>
      <c r="M939" s="14">
        <f t="shared" si="861"/>
        <v>2801246.8</v>
      </c>
      <c r="N939" s="14">
        <f t="shared" si="884"/>
        <v>4948483.5</v>
      </c>
      <c r="O939" s="14">
        <f t="shared" si="885"/>
        <v>2216689.1</v>
      </c>
      <c r="P939" s="14"/>
      <c r="Q939" s="14"/>
      <c r="R939" s="14">
        <f t="shared" si="886"/>
        <v>1718946.9</v>
      </c>
      <c r="S939" s="14"/>
      <c r="T939" s="14">
        <f t="shared" si="887"/>
        <v>590345.4</v>
      </c>
      <c r="U939" s="19"/>
      <c r="V939" s="14"/>
      <c r="W939" s="14">
        <f t="shared" si="837"/>
        <v>21611271.799999997</v>
      </c>
      <c r="X939" s="18" t="s">
        <v>1053</v>
      </c>
      <c r="Y939" s="45">
        <v>0</v>
      </c>
      <c r="Z939" s="45">
        <v>0</v>
      </c>
      <c r="AA939" s="45">
        <v>0</v>
      </c>
      <c r="AB939" s="17">
        <f t="shared" si="838"/>
        <v>21611271.799999997</v>
      </c>
    </row>
    <row r="940" spans="1:28" s="10" customFormat="1" ht="93.75" customHeight="1" x14ac:dyDescent="0.25">
      <c r="A940" s="15">
        <f>IF(OR(C940=0,C940=""),"",COUNTA($C$794:C940))</f>
        <v>125</v>
      </c>
      <c r="B940" s="23" t="s">
        <v>867</v>
      </c>
      <c r="C940" s="34">
        <v>1972</v>
      </c>
      <c r="D940" s="14">
        <v>3576.9</v>
      </c>
      <c r="E940" s="14">
        <v>2701.9</v>
      </c>
      <c r="F940" s="14">
        <v>0</v>
      </c>
      <c r="G940" s="13" t="s">
        <v>1110</v>
      </c>
      <c r="H940" s="13"/>
      <c r="I940" s="13"/>
      <c r="J940" s="13"/>
      <c r="K940" s="14">
        <f t="shared" si="882"/>
        <v>1452221.4000000001</v>
      </c>
      <c r="L940" s="14">
        <f t="shared" si="883"/>
        <v>4317318.3</v>
      </c>
      <c r="M940" s="14">
        <f t="shared" si="861"/>
        <v>1731219.6</v>
      </c>
      <c r="N940" s="14">
        <f t="shared" si="884"/>
        <v>3058249.5</v>
      </c>
      <c r="O940" s="14">
        <f t="shared" si="885"/>
        <v>1369952.7</v>
      </c>
      <c r="P940" s="14"/>
      <c r="Q940" s="14">
        <f>2308*D940</f>
        <v>8255485.2000000002</v>
      </c>
      <c r="R940" s="14">
        <f t="shared" si="886"/>
        <v>1062339.3</v>
      </c>
      <c r="S940" s="14">
        <f>2763*D940</f>
        <v>9882974.7000000011</v>
      </c>
      <c r="T940" s="14">
        <f t="shared" si="887"/>
        <v>364843.8</v>
      </c>
      <c r="U940" s="14">
        <f>35*D940</f>
        <v>125191.5</v>
      </c>
      <c r="V940" s="14">
        <f>(K940+L940+M940+N940+O940+P940+Q940+R940+S940+T940)*0.0214</f>
        <v>673984.53630000004</v>
      </c>
      <c r="W940" s="14">
        <f t="shared" si="837"/>
        <v>32293780.536300004</v>
      </c>
      <c r="X940" s="18" t="s">
        <v>1053</v>
      </c>
      <c r="Y940" s="45">
        <v>0</v>
      </c>
      <c r="Z940" s="45">
        <v>0</v>
      </c>
      <c r="AA940" s="45">
        <v>0</v>
      </c>
      <c r="AB940" s="17">
        <f t="shared" si="838"/>
        <v>32293780.536300004</v>
      </c>
    </row>
    <row r="941" spans="1:28" s="10" customFormat="1" ht="93.75" customHeight="1" x14ac:dyDescent="0.25">
      <c r="A941" s="15">
        <f>IF(OR(C941=0,C941=""),"",COUNTA($C$794:C941))</f>
        <v>126</v>
      </c>
      <c r="B941" s="23" t="s">
        <v>61</v>
      </c>
      <c r="C941" s="34">
        <v>1972</v>
      </c>
      <c r="D941" s="14">
        <v>5690.3</v>
      </c>
      <c r="E941" s="14">
        <v>4367.1000000000004</v>
      </c>
      <c r="F941" s="14">
        <v>1323.2</v>
      </c>
      <c r="G941" s="13" t="s">
        <v>1110</v>
      </c>
      <c r="H941" s="13"/>
      <c r="I941" s="13"/>
      <c r="J941" s="13"/>
      <c r="K941" s="14">
        <f t="shared" si="882"/>
        <v>2310261.8000000003</v>
      </c>
      <c r="L941" s="14">
        <f t="shared" si="883"/>
        <v>6868192.1000000006</v>
      </c>
      <c r="M941" s="14">
        <f t="shared" si="861"/>
        <v>2754105.2</v>
      </c>
      <c r="N941" s="14">
        <f t="shared" si="884"/>
        <v>4865206.5</v>
      </c>
      <c r="O941" s="14">
        <f t="shared" si="885"/>
        <v>2179384.9</v>
      </c>
      <c r="P941" s="14"/>
      <c r="Q941" s="14"/>
      <c r="R941" s="14">
        <f t="shared" si="886"/>
        <v>1690019.1</v>
      </c>
      <c r="S941" s="14"/>
      <c r="T941" s="14">
        <f t="shared" si="887"/>
        <v>580410.6</v>
      </c>
      <c r="U941" s="14"/>
      <c r="V941" s="14"/>
      <c r="W941" s="14">
        <f t="shared" si="837"/>
        <v>21247580.200000003</v>
      </c>
      <c r="X941" s="18" t="s">
        <v>1053</v>
      </c>
      <c r="Y941" s="45">
        <v>0</v>
      </c>
      <c r="Z941" s="45">
        <v>0</v>
      </c>
      <c r="AA941" s="45">
        <v>0</v>
      </c>
      <c r="AB941" s="17">
        <f t="shared" si="838"/>
        <v>21247580.200000003</v>
      </c>
    </row>
    <row r="942" spans="1:28" s="10" customFormat="1" ht="93.75" customHeight="1" x14ac:dyDescent="0.25">
      <c r="A942" s="15">
        <f>IF(OR(C942=0,C942=""),"",COUNTA($C$794:C942))</f>
        <v>127</v>
      </c>
      <c r="B942" s="23" t="s">
        <v>114</v>
      </c>
      <c r="C942" s="34">
        <v>1972</v>
      </c>
      <c r="D942" s="14">
        <v>13027.1</v>
      </c>
      <c r="E942" s="14">
        <v>8366.7000000000007</v>
      </c>
      <c r="F942" s="14">
        <v>3156.4</v>
      </c>
      <c r="G942" s="13" t="s">
        <v>1114</v>
      </c>
      <c r="H942" s="13"/>
      <c r="I942" s="13"/>
      <c r="J942" s="13"/>
      <c r="K942" s="14">
        <f>430*D942</f>
        <v>5601653</v>
      </c>
      <c r="L942" s="14">
        <f>886*D942</f>
        <v>11542010.6</v>
      </c>
      <c r="M942" s="14">
        <f>426*D942</f>
        <v>5549544.6000000006</v>
      </c>
      <c r="N942" s="14">
        <f>212*D942</f>
        <v>2761745.2</v>
      </c>
      <c r="O942" s="14">
        <f>300*D942</f>
        <v>3908130</v>
      </c>
      <c r="P942" s="14"/>
      <c r="Q942" s="14">
        <f>845*D942</f>
        <v>11007899.5</v>
      </c>
      <c r="R942" s="14">
        <f>100*D942</f>
        <v>1302710</v>
      </c>
      <c r="S942" s="14">
        <f>1608*D942</f>
        <v>20947576.800000001</v>
      </c>
      <c r="T942" s="14">
        <f>80*D942</f>
        <v>1042168</v>
      </c>
      <c r="U942" s="14">
        <f>34*D942</f>
        <v>442921.4</v>
      </c>
      <c r="V942" s="14">
        <f>(K942+L942+M942+N942+O942+P942+Q942+R942+S942+T942)*0.0214</f>
        <v>1362397.56678</v>
      </c>
      <c r="W942" s="14">
        <f t="shared" si="837"/>
        <v>65468756.666780002</v>
      </c>
      <c r="X942" s="18" t="s">
        <v>1053</v>
      </c>
      <c r="Y942" s="45">
        <v>0</v>
      </c>
      <c r="Z942" s="45">
        <v>0</v>
      </c>
      <c r="AA942" s="45">
        <v>0</v>
      </c>
      <c r="AB942" s="17">
        <f t="shared" si="838"/>
        <v>65468756.666780002</v>
      </c>
    </row>
    <row r="943" spans="1:28" s="10" customFormat="1" ht="93.75" customHeight="1" x14ac:dyDescent="0.25">
      <c r="A943" s="15">
        <f>IF(OR(C943=0,C943=""),"",COUNTA($C$794:C943))</f>
        <v>128</v>
      </c>
      <c r="B943" s="23" t="s">
        <v>64</v>
      </c>
      <c r="C943" s="34">
        <v>1972</v>
      </c>
      <c r="D943" s="14">
        <v>5041.8999999999996</v>
      </c>
      <c r="E943" s="14">
        <v>3332.2</v>
      </c>
      <c r="F943" s="14">
        <v>0</v>
      </c>
      <c r="G943" s="13" t="s">
        <v>1110</v>
      </c>
      <c r="H943" s="13"/>
      <c r="I943" s="13"/>
      <c r="J943" s="13"/>
      <c r="K943" s="14">
        <f t="shared" ref="K943:K948" si="888">406*D943</f>
        <v>2047011.4</v>
      </c>
      <c r="L943" s="14">
        <f t="shared" ref="L943:L948" si="889">1207*D943</f>
        <v>6085573.2999999998</v>
      </c>
      <c r="M943" s="14">
        <f t="shared" ref="M943:M952" si="890">484*D943</f>
        <v>2440279.5999999996</v>
      </c>
      <c r="N943" s="14">
        <f t="shared" ref="N943:N948" si="891">855*D943</f>
        <v>4310824.5</v>
      </c>
      <c r="O943" s="14">
        <f t="shared" ref="O943:O948" si="892">383*D943</f>
        <v>1931047.7</v>
      </c>
      <c r="P943" s="14"/>
      <c r="Q943" s="14"/>
      <c r="R943" s="14">
        <f t="shared" ref="R943:R947" si="893">297*D943</f>
        <v>1497444.2999999998</v>
      </c>
      <c r="S943" s="14"/>
      <c r="T943" s="14">
        <f t="shared" ref="T943:T948" si="894">102*D943</f>
        <v>514273.8</v>
      </c>
      <c r="U943" s="14"/>
      <c r="V943" s="14"/>
      <c r="W943" s="14">
        <f t="shared" si="837"/>
        <v>18826454.600000001</v>
      </c>
      <c r="X943" s="18" t="s">
        <v>1053</v>
      </c>
      <c r="Y943" s="45">
        <v>0</v>
      </c>
      <c r="Z943" s="45">
        <v>0</v>
      </c>
      <c r="AA943" s="45">
        <v>0</v>
      </c>
      <c r="AB943" s="17">
        <f t="shared" si="838"/>
        <v>18826454.600000001</v>
      </c>
    </row>
    <row r="944" spans="1:28" s="10" customFormat="1" ht="93.75" customHeight="1" x14ac:dyDescent="0.25">
      <c r="A944" s="15">
        <f>IF(OR(C944=0,C944=""),"",COUNTA($C$794:C944))</f>
        <v>129</v>
      </c>
      <c r="B944" s="23" t="s">
        <v>868</v>
      </c>
      <c r="C944" s="34">
        <v>1972</v>
      </c>
      <c r="D944" s="14">
        <v>8754.1</v>
      </c>
      <c r="E944" s="14">
        <v>5936.9</v>
      </c>
      <c r="F944" s="14">
        <v>0</v>
      </c>
      <c r="G944" s="13" t="s">
        <v>1110</v>
      </c>
      <c r="H944" s="13"/>
      <c r="I944" s="13"/>
      <c r="J944" s="13"/>
      <c r="K944" s="14">
        <f t="shared" si="888"/>
        <v>3554164.6</v>
      </c>
      <c r="L944" s="14">
        <f t="shared" si="889"/>
        <v>10566198.700000001</v>
      </c>
      <c r="M944" s="14">
        <f t="shared" si="890"/>
        <v>4236984.4000000004</v>
      </c>
      <c r="N944" s="14">
        <f t="shared" si="891"/>
        <v>7484755.5</v>
      </c>
      <c r="O944" s="14">
        <f t="shared" si="892"/>
        <v>3352820.3000000003</v>
      </c>
      <c r="P944" s="14"/>
      <c r="Q944" s="14">
        <f t="shared" ref="Q944:Q948" si="895">2308*D944</f>
        <v>20204462.800000001</v>
      </c>
      <c r="R944" s="14">
        <f t="shared" si="893"/>
        <v>2599967.7000000002</v>
      </c>
      <c r="S944" s="14">
        <f t="shared" ref="S944:S948" si="896">2763*D944</f>
        <v>24187578.300000001</v>
      </c>
      <c r="T944" s="14">
        <f t="shared" si="894"/>
        <v>892918.20000000007</v>
      </c>
      <c r="U944" s="14">
        <f t="shared" ref="U944:U952" si="897">35*D944</f>
        <v>306393.5</v>
      </c>
      <c r="V944" s="14">
        <f t="shared" ref="V944:V953" si="898">(K944+L944+M944+N944+O944+P944+Q944+R944+S944+T944)*0.0214</f>
        <v>1649508.8007000003</v>
      </c>
      <c r="W944" s="14">
        <f t="shared" si="837"/>
        <v>79035752.800700009</v>
      </c>
      <c r="X944" s="18" t="s">
        <v>1053</v>
      </c>
      <c r="Y944" s="45">
        <v>0</v>
      </c>
      <c r="Z944" s="45">
        <v>0</v>
      </c>
      <c r="AA944" s="45">
        <v>0</v>
      </c>
      <c r="AB944" s="17">
        <f t="shared" si="838"/>
        <v>79035752.800700009</v>
      </c>
    </row>
    <row r="945" spans="1:28" s="10" customFormat="1" ht="93.75" customHeight="1" x14ac:dyDescent="0.25">
      <c r="A945" s="15">
        <f>IF(OR(C945=0,C945=""),"",COUNTA($C$794:C945))</f>
        <v>130</v>
      </c>
      <c r="B945" s="23" t="s">
        <v>869</v>
      </c>
      <c r="C945" s="34">
        <v>1972</v>
      </c>
      <c r="D945" s="14">
        <v>5725</v>
      </c>
      <c r="E945" s="14">
        <v>4354.8999999999996</v>
      </c>
      <c r="F945" s="14">
        <v>0</v>
      </c>
      <c r="G945" s="13" t="s">
        <v>1110</v>
      </c>
      <c r="H945" s="13"/>
      <c r="I945" s="13"/>
      <c r="J945" s="13"/>
      <c r="K945" s="14">
        <f t="shared" si="888"/>
        <v>2324350</v>
      </c>
      <c r="L945" s="14">
        <f t="shared" si="889"/>
        <v>6910075</v>
      </c>
      <c r="M945" s="14">
        <f t="shared" si="890"/>
        <v>2770900</v>
      </c>
      <c r="N945" s="14">
        <f t="shared" si="891"/>
        <v>4894875</v>
      </c>
      <c r="O945" s="14">
        <f t="shared" si="892"/>
        <v>2192675</v>
      </c>
      <c r="P945" s="14"/>
      <c r="Q945" s="14">
        <f t="shared" si="895"/>
        <v>13213300</v>
      </c>
      <c r="R945" s="14">
        <f t="shared" si="893"/>
        <v>1700325</v>
      </c>
      <c r="S945" s="14">
        <f t="shared" si="896"/>
        <v>15818175</v>
      </c>
      <c r="T945" s="14">
        <f t="shared" si="894"/>
        <v>583950</v>
      </c>
      <c r="U945" s="14">
        <f t="shared" si="897"/>
        <v>200375</v>
      </c>
      <c r="V945" s="14">
        <f t="shared" si="898"/>
        <v>1078744.575</v>
      </c>
      <c r="W945" s="14">
        <f t="shared" si="837"/>
        <v>51687744.575000003</v>
      </c>
      <c r="X945" s="18" t="s">
        <v>1053</v>
      </c>
      <c r="Y945" s="45">
        <v>0</v>
      </c>
      <c r="Z945" s="45">
        <v>0</v>
      </c>
      <c r="AA945" s="45">
        <v>0</v>
      </c>
      <c r="AB945" s="17">
        <f t="shared" si="838"/>
        <v>51687744.575000003</v>
      </c>
    </row>
    <row r="946" spans="1:28" s="10" customFormat="1" ht="93.75" customHeight="1" x14ac:dyDescent="0.25">
      <c r="A946" s="15">
        <f>IF(OR(C946=0,C946=""),"",COUNTA($C$794:C946))</f>
        <v>131</v>
      </c>
      <c r="B946" s="23" t="s">
        <v>870</v>
      </c>
      <c r="C946" s="34">
        <v>1972</v>
      </c>
      <c r="D946" s="14">
        <v>3533.9</v>
      </c>
      <c r="E946" s="14">
        <v>2733.7</v>
      </c>
      <c r="F946" s="14">
        <v>0</v>
      </c>
      <c r="G946" s="13" t="s">
        <v>1110</v>
      </c>
      <c r="H946" s="13"/>
      <c r="I946" s="13"/>
      <c r="J946" s="13"/>
      <c r="K946" s="14">
        <f t="shared" si="888"/>
        <v>1434763.4000000001</v>
      </c>
      <c r="L946" s="14">
        <f t="shared" si="889"/>
        <v>4265417.3</v>
      </c>
      <c r="M946" s="14">
        <f t="shared" si="890"/>
        <v>1710407.6</v>
      </c>
      <c r="N946" s="14">
        <f t="shared" si="891"/>
        <v>3021484.5</v>
      </c>
      <c r="O946" s="14">
        <f t="shared" si="892"/>
        <v>1353483.7</v>
      </c>
      <c r="P946" s="14"/>
      <c r="Q946" s="14">
        <f t="shared" si="895"/>
        <v>8156241.2000000002</v>
      </c>
      <c r="R946" s="14">
        <f t="shared" si="893"/>
        <v>1049568.3</v>
      </c>
      <c r="S946" s="14">
        <f t="shared" si="896"/>
        <v>9764165.7000000011</v>
      </c>
      <c r="T946" s="14">
        <f t="shared" si="894"/>
        <v>360457.8</v>
      </c>
      <c r="U946" s="14">
        <f t="shared" si="897"/>
        <v>123686.5</v>
      </c>
      <c r="V946" s="14">
        <f t="shared" si="898"/>
        <v>665882.1753</v>
      </c>
      <c r="W946" s="14">
        <f t="shared" si="837"/>
        <v>31905558.175300002</v>
      </c>
      <c r="X946" s="18" t="s">
        <v>1053</v>
      </c>
      <c r="Y946" s="45">
        <v>0</v>
      </c>
      <c r="Z946" s="45">
        <v>0</v>
      </c>
      <c r="AA946" s="45">
        <v>0</v>
      </c>
      <c r="AB946" s="17">
        <f t="shared" si="838"/>
        <v>31905558.175300002</v>
      </c>
    </row>
    <row r="947" spans="1:28" s="10" customFormat="1" ht="93.75" customHeight="1" x14ac:dyDescent="0.25">
      <c r="A947" s="15">
        <f>IF(OR(C947=0,C947=""),"",COUNTA($C$794:C947))</f>
        <v>132</v>
      </c>
      <c r="B947" s="23" t="s">
        <v>871</v>
      </c>
      <c r="C947" s="34">
        <v>1972</v>
      </c>
      <c r="D947" s="14">
        <v>4895.3999999999996</v>
      </c>
      <c r="E947" s="14">
        <v>4346.6000000000004</v>
      </c>
      <c r="F947" s="14">
        <v>0</v>
      </c>
      <c r="G947" s="13" t="s">
        <v>1110</v>
      </c>
      <c r="H947" s="13"/>
      <c r="I947" s="13"/>
      <c r="J947" s="13"/>
      <c r="K947" s="14">
        <f t="shared" si="888"/>
        <v>1987532.4</v>
      </c>
      <c r="L947" s="14">
        <f t="shared" si="889"/>
        <v>5908747.7999999998</v>
      </c>
      <c r="M947" s="14">
        <f t="shared" si="890"/>
        <v>2369373.5999999996</v>
      </c>
      <c r="N947" s="14">
        <f t="shared" si="891"/>
        <v>4185566.9999999995</v>
      </c>
      <c r="O947" s="14">
        <f t="shared" si="892"/>
        <v>1874938.2</v>
      </c>
      <c r="P947" s="14"/>
      <c r="Q947" s="14">
        <f t="shared" si="895"/>
        <v>11298583.199999999</v>
      </c>
      <c r="R947" s="14">
        <f t="shared" si="893"/>
        <v>1453933.7999999998</v>
      </c>
      <c r="S947" s="14">
        <f t="shared" si="896"/>
        <v>13525990.199999999</v>
      </c>
      <c r="T947" s="14">
        <f t="shared" si="894"/>
        <v>499330.8</v>
      </c>
      <c r="U947" s="14">
        <f t="shared" si="897"/>
        <v>171339</v>
      </c>
      <c r="V947" s="14">
        <f t="shared" si="898"/>
        <v>922425.53579999984</v>
      </c>
      <c r="W947" s="14">
        <f t="shared" si="837"/>
        <v>44197761.535799995</v>
      </c>
      <c r="X947" s="18" t="s">
        <v>1053</v>
      </c>
      <c r="Y947" s="45">
        <v>0</v>
      </c>
      <c r="Z947" s="45">
        <v>0</v>
      </c>
      <c r="AA947" s="45">
        <v>0</v>
      </c>
      <c r="AB947" s="17">
        <f t="shared" si="838"/>
        <v>44197761.535799995</v>
      </c>
    </row>
    <row r="948" spans="1:28" s="10" customFormat="1" ht="93.75" customHeight="1" x14ac:dyDescent="0.25">
      <c r="A948" s="15">
        <f>IF(OR(C948=0,C948=""),"",COUNTA($C$794:C948))</f>
        <v>133</v>
      </c>
      <c r="B948" s="23" t="s">
        <v>872</v>
      </c>
      <c r="C948" s="34">
        <v>1972</v>
      </c>
      <c r="D948" s="14">
        <v>5735.8</v>
      </c>
      <c r="E948" s="14">
        <v>4381.3</v>
      </c>
      <c r="F948" s="14">
        <v>0</v>
      </c>
      <c r="G948" s="13" t="s">
        <v>1110</v>
      </c>
      <c r="H948" s="13"/>
      <c r="I948" s="13"/>
      <c r="J948" s="13"/>
      <c r="K948" s="14">
        <f t="shared" si="888"/>
        <v>2328734.8000000003</v>
      </c>
      <c r="L948" s="14">
        <f t="shared" si="889"/>
        <v>6923110.6000000006</v>
      </c>
      <c r="M948" s="14">
        <f t="shared" si="890"/>
        <v>2776127.2</v>
      </c>
      <c r="N948" s="14">
        <f t="shared" si="891"/>
        <v>4904109</v>
      </c>
      <c r="O948" s="14">
        <f t="shared" si="892"/>
        <v>2196811.4</v>
      </c>
      <c r="P948" s="14"/>
      <c r="Q948" s="14">
        <f t="shared" si="895"/>
        <v>13238226.4</v>
      </c>
      <c r="R948" s="14"/>
      <c r="S948" s="14">
        <f t="shared" si="896"/>
        <v>15848015.4</v>
      </c>
      <c r="T948" s="14">
        <f t="shared" si="894"/>
        <v>585051.6</v>
      </c>
      <c r="U948" s="14">
        <f t="shared" si="897"/>
        <v>200753</v>
      </c>
      <c r="V948" s="14">
        <f t="shared" si="898"/>
        <v>1044323.9889599999</v>
      </c>
      <c r="W948" s="14">
        <f t="shared" si="837"/>
        <v>50045263.388959996</v>
      </c>
      <c r="X948" s="18" t="s">
        <v>1053</v>
      </c>
      <c r="Y948" s="45">
        <v>0</v>
      </c>
      <c r="Z948" s="45">
        <v>0</v>
      </c>
      <c r="AA948" s="45">
        <v>0</v>
      </c>
      <c r="AB948" s="17">
        <f t="shared" si="838"/>
        <v>50045263.388959996</v>
      </c>
    </row>
    <row r="949" spans="1:28" s="10" customFormat="1" ht="93.75" customHeight="1" x14ac:dyDescent="0.25">
      <c r="A949" s="15">
        <f>IF(OR(C949=0,C949=""),"",COUNTA($C$794:C949))</f>
        <v>134</v>
      </c>
      <c r="B949" s="23" t="s">
        <v>189</v>
      </c>
      <c r="C949" s="34">
        <v>1972</v>
      </c>
      <c r="D949" s="14">
        <v>4589.5</v>
      </c>
      <c r="E949" s="14">
        <v>2898.3</v>
      </c>
      <c r="F949" s="14">
        <v>732</v>
      </c>
      <c r="G949" s="13" t="s">
        <v>1110</v>
      </c>
      <c r="H949" s="13"/>
      <c r="I949" s="13"/>
      <c r="J949" s="13"/>
      <c r="K949" s="14"/>
      <c r="L949" s="14"/>
      <c r="M949" s="14">
        <f t="shared" si="890"/>
        <v>2221318</v>
      </c>
      <c r="N949" s="14"/>
      <c r="O949" s="14"/>
      <c r="P949" s="14"/>
      <c r="Q949" s="14"/>
      <c r="R949" s="14"/>
      <c r="S949" s="14"/>
      <c r="T949" s="14"/>
      <c r="U949" s="14">
        <f t="shared" si="897"/>
        <v>160632.5</v>
      </c>
      <c r="V949" s="14">
        <f t="shared" si="898"/>
        <v>47536.205199999997</v>
      </c>
      <c r="W949" s="14">
        <f t="shared" si="837"/>
        <v>2429486.7052000002</v>
      </c>
      <c r="X949" s="18" t="s">
        <v>1053</v>
      </c>
      <c r="Y949" s="45">
        <v>0</v>
      </c>
      <c r="Z949" s="45">
        <v>0</v>
      </c>
      <c r="AA949" s="45">
        <v>0</v>
      </c>
      <c r="AB949" s="17">
        <f t="shared" si="838"/>
        <v>2429486.7052000002</v>
      </c>
    </row>
    <row r="950" spans="1:28" s="10" customFormat="1" ht="93.75" customHeight="1" x14ac:dyDescent="0.25">
      <c r="A950" s="15">
        <f>IF(OR(C950=0,C950=""),"",COUNTA($C$794:C950))</f>
        <v>135</v>
      </c>
      <c r="B950" s="23" t="s">
        <v>190</v>
      </c>
      <c r="C950" s="34">
        <v>1972</v>
      </c>
      <c r="D950" s="14">
        <v>4083.5</v>
      </c>
      <c r="E950" s="14">
        <v>2974.2</v>
      </c>
      <c r="F950" s="14">
        <v>314.8</v>
      </c>
      <c r="G950" s="13" t="s">
        <v>1110</v>
      </c>
      <c r="H950" s="13"/>
      <c r="I950" s="13"/>
      <c r="J950" s="13"/>
      <c r="K950" s="14"/>
      <c r="L950" s="14"/>
      <c r="M950" s="14">
        <f t="shared" si="890"/>
        <v>1976414</v>
      </c>
      <c r="N950" s="14"/>
      <c r="O950" s="14"/>
      <c r="P950" s="14"/>
      <c r="Q950" s="14"/>
      <c r="R950" s="14"/>
      <c r="S950" s="14"/>
      <c r="T950" s="14"/>
      <c r="U950" s="14">
        <f t="shared" si="897"/>
        <v>142922.5</v>
      </c>
      <c r="V950" s="14">
        <f t="shared" si="898"/>
        <v>42295.259599999998</v>
      </c>
      <c r="W950" s="14">
        <f t="shared" si="837"/>
        <v>2161631.7596</v>
      </c>
      <c r="X950" s="18" t="s">
        <v>1053</v>
      </c>
      <c r="Y950" s="45">
        <v>0</v>
      </c>
      <c r="Z950" s="45">
        <v>0</v>
      </c>
      <c r="AA950" s="45">
        <v>0</v>
      </c>
      <c r="AB950" s="17">
        <f t="shared" si="838"/>
        <v>2161631.7596</v>
      </c>
    </row>
    <row r="951" spans="1:28" s="10" customFormat="1" ht="93.75" customHeight="1" x14ac:dyDescent="0.25">
      <c r="A951" s="15">
        <f>IF(OR(C951=0,C951=""),"",COUNTA($C$794:C951))</f>
        <v>136</v>
      </c>
      <c r="B951" s="23" t="s">
        <v>873</v>
      </c>
      <c r="C951" s="34">
        <v>1972</v>
      </c>
      <c r="D951" s="14">
        <v>5770.3</v>
      </c>
      <c r="E951" s="14">
        <v>4361.1000000000004</v>
      </c>
      <c r="F951" s="14">
        <v>0</v>
      </c>
      <c r="G951" s="13" t="s">
        <v>1110</v>
      </c>
      <c r="H951" s="13"/>
      <c r="I951" s="13"/>
      <c r="J951" s="13"/>
      <c r="K951" s="14">
        <f t="shared" ref="K951:K952" si="899">406*D951</f>
        <v>2342741.8000000003</v>
      </c>
      <c r="L951" s="14">
        <f t="shared" ref="L951:L952" si="900">1207*D951</f>
        <v>6964752.1000000006</v>
      </c>
      <c r="M951" s="14">
        <f t="shared" si="890"/>
        <v>2792825.2</v>
      </c>
      <c r="N951" s="14">
        <f t="shared" ref="N951:N952" si="901">855*D951</f>
        <v>4933606.5</v>
      </c>
      <c r="O951" s="14">
        <f t="shared" ref="O951:O952" si="902">383*D951</f>
        <v>2210024.9</v>
      </c>
      <c r="P951" s="14"/>
      <c r="Q951" s="14">
        <f t="shared" ref="Q951:Q952" si="903">2308*D951</f>
        <v>13317852.4</v>
      </c>
      <c r="R951" s="14"/>
      <c r="S951" s="14">
        <f t="shared" ref="S951:S952" si="904">2763*D951</f>
        <v>15943338.9</v>
      </c>
      <c r="T951" s="14">
        <f t="shared" ref="T951:T952" si="905">102*D951</f>
        <v>588570.6</v>
      </c>
      <c r="U951" s="14">
        <f t="shared" si="897"/>
        <v>201960.5</v>
      </c>
      <c r="V951" s="14">
        <f t="shared" si="898"/>
        <v>1050605.44536</v>
      </c>
      <c r="W951" s="14">
        <f t="shared" si="837"/>
        <v>50346278.345359996</v>
      </c>
      <c r="X951" s="18" t="s">
        <v>1053</v>
      </c>
      <c r="Y951" s="45">
        <v>0</v>
      </c>
      <c r="Z951" s="45">
        <v>0</v>
      </c>
      <c r="AA951" s="45">
        <v>0</v>
      </c>
      <c r="AB951" s="17">
        <f t="shared" si="838"/>
        <v>50346278.345359996</v>
      </c>
    </row>
    <row r="952" spans="1:28" s="10" customFormat="1" ht="93.75" customHeight="1" x14ac:dyDescent="0.25">
      <c r="A952" s="15">
        <f>IF(OR(C952=0,C952=""),"",COUNTA($C$794:C952))</f>
        <v>137</v>
      </c>
      <c r="B952" s="23" t="s">
        <v>874</v>
      </c>
      <c r="C952" s="34">
        <v>1972</v>
      </c>
      <c r="D952" s="14">
        <v>6253.9</v>
      </c>
      <c r="E952" s="14">
        <v>4192.8999999999996</v>
      </c>
      <c r="F952" s="14">
        <v>448.2</v>
      </c>
      <c r="G952" s="13" t="s">
        <v>1110</v>
      </c>
      <c r="H952" s="13"/>
      <c r="I952" s="13"/>
      <c r="J952" s="13"/>
      <c r="K952" s="14">
        <f t="shared" si="899"/>
        <v>2539083.4</v>
      </c>
      <c r="L952" s="14">
        <f t="shared" si="900"/>
        <v>7548457.2999999998</v>
      </c>
      <c r="M952" s="14">
        <f t="shared" si="890"/>
        <v>3026887.5999999996</v>
      </c>
      <c r="N952" s="14">
        <f t="shared" si="901"/>
        <v>5347084.5</v>
      </c>
      <c r="O952" s="14">
        <f t="shared" si="902"/>
        <v>2395243.6999999997</v>
      </c>
      <c r="P952" s="14"/>
      <c r="Q952" s="14">
        <f t="shared" si="903"/>
        <v>14434001.199999999</v>
      </c>
      <c r="R952" s="14">
        <f>297*D952</f>
        <v>1857408.2999999998</v>
      </c>
      <c r="S952" s="14">
        <f t="shared" si="904"/>
        <v>17279525.699999999</v>
      </c>
      <c r="T952" s="14">
        <f t="shared" si="905"/>
        <v>637897.79999999993</v>
      </c>
      <c r="U952" s="14">
        <f t="shared" si="897"/>
        <v>218886.5</v>
      </c>
      <c r="V952" s="14">
        <f t="shared" si="898"/>
        <v>1178403.6152999997</v>
      </c>
      <c r="W952" s="14">
        <f t="shared" si="837"/>
        <v>56462879.615299985</v>
      </c>
      <c r="X952" s="18" t="s">
        <v>1053</v>
      </c>
      <c r="Y952" s="45">
        <v>0</v>
      </c>
      <c r="Z952" s="45">
        <v>0</v>
      </c>
      <c r="AA952" s="45">
        <v>0</v>
      </c>
      <c r="AB952" s="17">
        <f t="shared" si="838"/>
        <v>56462879.615299985</v>
      </c>
    </row>
    <row r="953" spans="1:28" s="10" customFormat="1" ht="93.75" customHeight="1" x14ac:dyDescent="0.25">
      <c r="A953" s="15">
        <f>IF(OR(C953=0,C953=""),"",COUNTA($C$794:C953))</f>
        <v>138</v>
      </c>
      <c r="B953" s="23" t="s">
        <v>164</v>
      </c>
      <c r="C953" s="34">
        <v>1972</v>
      </c>
      <c r="D953" s="14">
        <v>2531.5</v>
      </c>
      <c r="E953" s="14">
        <v>1556.1</v>
      </c>
      <c r="F953" s="14">
        <v>764.7</v>
      </c>
      <c r="G953" s="13" t="s">
        <v>1114</v>
      </c>
      <c r="H953" s="13"/>
      <c r="I953" s="13"/>
      <c r="J953" s="13"/>
      <c r="K953" s="14">
        <f>430*D953</f>
        <v>1088545</v>
      </c>
      <c r="L953" s="14">
        <f>886*D953</f>
        <v>2242909</v>
      </c>
      <c r="M953" s="14">
        <f>426*D953</f>
        <v>1078419</v>
      </c>
      <c r="N953" s="14">
        <f>212*D953</f>
        <v>536678</v>
      </c>
      <c r="O953" s="14">
        <f>300*D953</f>
        <v>759450</v>
      </c>
      <c r="P953" s="14"/>
      <c r="Q953" s="14">
        <f>845*D953</f>
        <v>2139117.5</v>
      </c>
      <c r="R953" s="14">
        <f>100*D953</f>
        <v>253150</v>
      </c>
      <c r="S953" s="14">
        <f>1608*D953</f>
        <v>4070652</v>
      </c>
      <c r="T953" s="14">
        <f>80*D953</f>
        <v>202520</v>
      </c>
      <c r="U953" s="14">
        <f>34*D953</f>
        <v>86071</v>
      </c>
      <c r="V953" s="14">
        <f t="shared" si="898"/>
        <v>264748.82669999998</v>
      </c>
      <c r="W953" s="14">
        <f t="shared" ref="W953:W1016" si="906">K953+L953+M953+N953+O953+P953+Q953+R953+S953+T953+U953+V953</f>
        <v>12722260.3267</v>
      </c>
      <c r="X953" s="18" t="s">
        <v>1053</v>
      </c>
      <c r="Y953" s="45">
        <v>0</v>
      </c>
      <c r="Z953" s="45">
        <v>0</v>
      </c>
      <c r="AA953" s="45">
        <v>0</v>
      </c>
      <c r="AB953" s="17">
        <f t="shared" ref="AB953:AB1016" si="907">W953-(Y953+Z953+AA953)</f>
        <v>12722260.3267</v>
      </c>
    </row>
    <row r="954" spans="1:28" s="10" customFormat="1" ht="93.75" customHeight="1" x14ac:dyDescent="0.25">
      <c r="A954" s="15">
        <f>IF(OR(C954=0,C954=""),"",COUNTA($C$794:C954))</f>
        <v>139</v>
      </c>
      <c r="B954" s="23" t="s">
        <v>72</v>
      </c>
      <c r="C954" s="34">
        <v>1972</v>
      </c>
      <c r="D954" s="14">
        <v>7769</v>
      </c>
      <c r="E954" s="14">
        <v>5672.4</v>
      </c>
      <c r="F954" s="14">
        <v>60</v>
      </c>
      <c r="G954" s="13" t="s">
        <v>1110</v>
      </c>
      <c r="H954" s="13"/>
      <c r="I954" s="13"/>
      <c r="J954" s="13"/>
      <c r="K954" s="14">
        <f>406*D954</f>
        <v>3154214</v>
      </c>
      <c r="L954" s="14">
        <f>1207*D954</f>
        <v>9377183</v>
      </c>
      <c r="M954" s="14">
        <f>484*D954</f>
        <v>3760196</v>
      </c>
      <c r="N954" s="14">
        <f>855*D954</f>
        <v>6642495</v>
      </c>
      <c r="O954" s="14">
        <f>383*D954</f>
        <v>2975527</v>
      </c>
      <c r="P954" s="14"/>
      <c r="Q954" s="14"/>
      <c r="R954" s="14">
        <f>297*D954</f>
        <v>2307393</v>
      </c>
      <c r="S954" s="14"/>
      <c r="T954" s="14">
        <f>102*D954</f>
        <v>792438</v>
      </c>
      <c r="U954" s="14"/>
      <c r="V954" s="14"/>
      <c r="W954" s="14">
        <f t="shared" si="906"/>
        <v>29009446</v>
      </c>
      <c r="X954" s="18" t="s">
        <v>1053</v>
      </c>
      <c r="Y954" s="45">
        <v>0</v>
      </c>
      <c r="Z954" s="45">
        <v>0</v>
      </c>
      <c r="AA954" s="45">
        <v>0</v>
      </c>
      <c r="AB954" s="17">
        <f t="shared" si="907"/>
        <v>29009446</v>
      </c>
    </row>
    <row r="955" spans="1:28" s="10" customFormat="1" ht="93.75" customHeight="1" x14ac:dyDescent="0.25">
      <c r="A955" s="15">
        <f>IF(OR(C955=0,C955=""),"",COUNTA($C$794:C955))</f>
        <v>140</v>
      </c>
      <c r="B955" s="23" t="s">
        <v>915</v>
      </c>
      <c r="C955" s="34">
        <v>1973</v>
      </c>
      <c r="D955" s="14">
        <v>3980.6</v>
      </c>
      <c r="E955" s="14">
        <v>2601.5</v>
      </c>
      <c r="F955" s="14">
        <v>531.6</v>
      </c>
      <c r="G955" s="13" t="s">
        <v>1110</v>
      </c>
      <c r="H955" s="13"/>
      <c r="I955" s="13"/>
      <c r="J955" s="13"/>
      <c r="K955" s="14"/>
      <c r="L955" s="14"/>
      <c r="M955" s="14"/>
      <c r="N955" s="14"/>
      <c r="O955" s="14"/>
      <c r="P955" s="14"/>
      <c r="Q955" s="14">
        <f t="shared" ref="Q955:Q956" si="908">2308*D955</f>
        <v>9187224.7999999989</v>
      </c>
      <c r="R955" s="14"/>
      <c r="S955" s="14"/>
      <c r="T955" s="14"/>
      <c r="U955" s="14"/>
      <c r="V955" s="14"/>
      <c r="W955" s="14">
        <f t="shared" si="906"/>
        <v>9187224.7999999989</v>
      </c>
      <c r="X955" s="18" t="s">
        <v>1053</v>
      </c>
      <c r="Y955" s="45">
        <v>0</v>
      </c>
      <c r="Z955" s="45">
        <v>0</v>
      </c>
      <c r="AA955" s="45">
        <v>0</v>
      </c>
      <c r="AB955" s="17">
        <f t="shared" si="907"/>
        <v>9187224.7999999989</v>
      </c>
    </row>
    <row r="956" spans="1:28" s="10" customFormat="1" ht="93.75" customHeight="1" x14ac:dyDescent="0.25">
      <c r="A956" s="15">
        <f>IF(OR(C956=0,C956=""),"",COUNTA($C$794:C956))</f>
        <v>141</v>
      </c>
      <c r="B956" s="23" t="s">
        <v>916</v>
      </c>
      <c r="C956" s="34">
        <v>1973</v>
      </c>
      <c r="D956" s="14">
        <v>4009.9</v>
      </c>
      <c r="E956" s="14">
        <v>2676.7</v>
      </c>
      <c r="F956" s="14">
        <v>343.3</v>
      </c>
      <c r="G956" s="13" t="s">
        <v>1110</v>
      </c>
      <c r="H956" s="13"/>
      <c r="I956" s="13"/>
      <c r="J956" s="13"/>
      <c r="K956" s="14"/>
      <c r="L956" s="14"/>
      <c r="M956" s="14"/>
      <c r="N956" s="14"/>
      <c r="O956" s="14"/>
      <c r="P956" s="14"/>
      <c r="Q956" s="14">
        <f t="shared" si="908"/>
        <v>9254849.2000000011</v>
      </c>
      <c r="R956" s="14"/>
      <c r="S956" s="14"/>
      <c r="T956" s="14"/>
      <c r="U956" s="14"/>
      <c r="V956" s="14"/>
      <c r="W956" s="14">
        <f t="shared" si="906"/>
        <v>9254849.2000000011</v>
      </c>
      <c r="X956" s="18" t="s">
        <v>1053</v>
      </c>
      <c r="Y956" s="45">
        <v>0</v>
      </c>
      <c r="Z956" s="45">
        <v>0</v>
      </c>
      <c r="AA956" s="45">
        <v>0</v>
      </c>
      <c r="AB956" s="17">
        <f t="shared" si="907"/>
        <v>9254849.2000000011</v>
      </c>
    </row>
    <row r="957" spans="1:28" s="10" customFormat="1" ht="93.75" customHeight="1" x14ac:dyDescent="0.25">
      <c r="A957" s="15">
        <f>IF(OR(C957=0,C957=""),"",COUNTA($C$794:C957))</f>
        <v>142</v>
      </c>
      <c r="B957" s="23" t="s">
        <v>917</v>
      </c>
      <c r="C957" s="34">
        <v>1973</v>
      </c>
      <c r="D957" s="14">
        <v>1498.2</v>
      </c>
      <c r="E957" s="14">
        <v>1102.7</v>
      </c>
      <c r="F957" s="14">
        <v>0</v>
      </c>
      <c r="G957" s="13" t="s">
        <v>1108</v>
      </c>
      <c r="H957" s="13"/>
      <c r="I957" s="13"/>
      <c r="J957" s="13"/>
      <c r="K957" s="14"/>
      <c r="L957" s="14"/>
      <c r="M957" s="14"/>
      <c r="N957" s="14"/>
      <c r="O957" s="14"/>
      <c r="P957" s="14"/>
      <c r="Q957" s="14">
        <f>3961*D957</f>
        <v>5934370.2000000002</v>
      </c>
      <c r="R957" s="14"/>
      <c r="S957" s="14"/>
      <c r="T957" s="14"/>
      <c r="U957" s="14"/>
      <c r="V957" s="14"/>
      <c r="W957" s="14">
        <f t="shared" si="906"/>
        <v>5934370.2000000002</v>
      </c>
      <c r="X957" s="18" t="s">
        <v>1053</v>
      </c>
      <c r="Y957" s="45">
        <v>0</v>
      </c>
      <c r="Z957" s="45">
        <v>0</v>
      </c>
      <c r="AA957" s="45">
        <v>0</v>
      </c>
      <c r="AB957" s="17">
        <f t="shared" si="907"/>
        <v>5934370.2000000002</v>
      </c>
    </row>
    <row r="958" spans="1:28" s="10" customFormat="1" ht="123.6" customHeight="1" x14ac:dyDescent="0.25">
      <c r="A958" s="15">
        <f>IF(OR(C958=0,C958=""),"",COUNTA($C$794:C958))</f>
        <v>143</v>
      </c>
      <c r="B958" s="23" t="s">
        <v>918</v>
      </c>
      <c r="C958" s="34">
        <v>1973</v>
      </c>
      <c r="D958" s="14">
        <v>6014.3</v>
      </c>
      <c r="E958" s="14">
        <v>4364</v>
      </c>
      <c r="F958" s="14">
        <v>0</v>
      </c>
      <c r="G958" s="13" t="s">
        <v>1110</v>
      </c>
      <c r="H958" s="13"/>
      <c r="I958" s="13"/>
      <c r="J958" s="13"/>
      <c r="K958" s="14"/>
      <c r="L958" s="14"/>
      <c r="M958" s="14"/>
      <c r="N958" s="14"/>
      <c r="O958" s="14"/>
      <c r="P958" s="14"/>
      <c r="Q958" s="14">
        <f>2308*D958</f>
        <v>13881004.4</v>
      </c>
      <c r="R958" s="14"/>
      <c r="S958" s="14"/>
      <c r="T958" s="14"/>
      <c r="U958" s="14"/>
      <c r="V958" s="14"/>
      <c r="W958" s="14">
        <f t="shared" si="906"/>
        <v>13881004.4</v>
      </c>
      <c r="X958" s="18" t="s">
        <v>1053</v>
      </c>
      <c r="Y958" s="45">
        <v>0</v>
      </c>
      <c r="Z958" s="45">
        <v>0</v>
      </c>
      <c r="AA958" s="45">
        <v>0</v>
      </c>
      <c r="AB958" s="17">
        <f t="shared" si="907"/>
        <v>13881004.4</v>
      </c>
    </row>
    <row r="959" spans="1:28" s="11" customFormat="1" ht="93.75" customHeight="1" x14ac:dyDescent="0.25">
      <c r="A959" s="15">
        <f>IF(OR(C959=0,C959=""),"",COUNTA($C$794:C959))</f>
        <v>144</v>
      </c>
      <c r="B959" s="23" t="s">
        <v>919</v>
      </c>
      <c r="C959" s="34">
        <v>1973</v>
      </c>
      <c r="D959" s="14">
        <v>608.79999999999995</v>
      </c>
      <c r="E959" s="14">
        <v>337.5</v>
      </c>
      <c r="F959" s="14">
        <v>0</v>
      </c>
      <c r="G959" s="13" t="s">
        <v>1106</v>
      </c>
      <c r="H959" s="13"/>
      <c r="I959" s="13"/>
      <c r="J959" s="13"/>
      <c r="K959" s="14"/>
      <c r="L959" s="14"/>
      <c r="M959" s="14"/>
      <c r="N959" s="16"/>
      <c r="O959" s="14"/>
      <c r="P959" s="14"/>
      <c r="Q959" s="14">
        <f>3961*D959</f>
        <v>2411456.7999999998</v>
      </c>
      <c r="R959" s="14"/>
      <c r="S959" s="14"/>
      <c r="T959" s="14"/>
      <c r="U959" s="14"/>
      <c r="V959" s="14"/>
      <c r="W959" s="14">
        <f t="shared" si="906"/>
        <v>2411456.7999999998</v>
      </c>
      <c r="X959" s="18" t="s">
        <v>1053</v>
      </c>
      <c r="Y959" s="45">
        <v>0</v>
      </c>
      <c r="Z959" s="45">
        <v>0</v>
      </c>
      <c r="AA959" s="45">
        <v>0</v>
      </c>
      <c r="AB959" s="17">
        <f t="shared" si="907"/>
        <v>2411456.7999999998</v>
      </c>
    </row>
    <row r="960" spans="1:28" s="10" customFormat="1" ht="93.6" customHeight="1" x14ac:dyDescent="0.25">
      <c r="A960" s="15">
        <f>IF(OR(C960=0,C960=""),"",COUNTA($C$794:C960))</f>
        <v>145</v>
      </c>
      <c r="B960" s="23" t="s">
        <v>920</v>
      </c>
      <c r="C960" s="34">
        <v>1973</v>
      </c>
      <c r="D960" s="14">
        <v>4393.8999999999996</v>
      </c>
      <c r="E960" s="14">
        <v>4393.8999999999996</v>
      </c>
      <c r="F960" s="14">
        <v>0</v>
      </c>
      <c r="G960" s="13" t="s">
        <v>1110</v>
      </c>
      <c r="H960" s="13"/>
      <c r="I960" s="13"/>
      <c r="J960" s="13"/>
      <c r="K960" s="14"/>
      <c r="L960" s="14"/>
      <c r="M960" s="14"/>
      <c r="N960" s="16"/>
      <c r="O960" s="14"/>
      <c r="P960" s="14"/>
      <c r="Q960" s="14">
        <f t="shared" ref="Q960:Q962" si="909">2308*D960</f>
        <v>10141121.199999999</v>
      </c>
      <c r="R960" s="14"/>
      <c r="S960" s="14"/>
      <c r="T960" s="14"/>
      <c r="U960" s="14"/>
      <c r="V960" s="14"/>
      <c r="W960" s="14">
        <f t="shared" si="906"/>
        <v>10141121.199999999</v>
      </c>
      <c r="X960" s="18" t="s">
        <v>1053</v>
      </c>
      <c r="Y960" s="45">
        <v>0</v>
      </c>
      <c r="Z960" s="45">
        <v>0</v>
      </c>
      <c r="AA960" s="45">
        <v>0</v>
      </c>
      <c r="AB960" s="17">
        <f t="shared" si="907"/>
        <v>10141121.199999999</v>
      </c>
    </row>
    <row r="961" spans="1:28" s="10" customFormat="1" ht="93.75" customHeight="1" x14ac:dyDescent="0.25">
      <c r="A961" s="15">
        <f>IF(OR(C961=0,C961=""),"",COUNTA($C$794:C961))</f>
        <v>146</v>
      </c>
      <c r="B961" s="23" t="s">
        <v>921</v>
      </c>
      <c r="C961" s="34">
        <v>1973</v>
      </c>
      <c r="D961" s="14">
        <v>3495.4</v>
      </c>
      <c r="E961" s="14">
        <v>2685.5</v>
      </c>
      <c r="F961" s="14">
        <v>29.7</v>
      </c>
      <c r="G961" s="13" t="s">
        <v>1110</v>
      </c>
      <c r="H961" s="13"/>
      <c r="I961" s="13"/>
      <c r="J961" s="13"/>
      <c r="K961" s="14"/>
      <c r="L961" s="14"/>
      <c r="M961" s="14"/>
      <c r="N961" s="16"/>
      <c r="O961" s="14"/>
      <c r="P961" s="14"/>
      <c r="Q961" s="14">
        <f t="shared" si="909"/>
        <v>8067383.2000000002</v>
      </c>
      <c r="R961" s="14"/>
      <c r="S961" s="14"/>
      <c r="T961" s="14"/>
      <c r="U961" s="14"/>
      <c r="V961" s="14"/>
      <c r="W961" s="14">
        <f t="shared" si="906"/>
        <v>8067383.2000000002</v>
      </c>
      <c r="X961" s="18" t="s">
        <v>1053</v>
      </c>
      <c r="Y961" s="45">
        <v>0</v>
      </c>
      <c r="Z961" s="45">
        <v>0</v>
      </c>
      <c r="AA961" s="45">
        <v>0</v>
      </c>
      <c r="AB961" s="17">
        <f t="shared" si="907"/>
        <v>8067383.2000000002</v>
      </c>
    </row>
    <row r="962" spans="1:28" s="10" customFormat="1" ht="93.75" customHeight="1" x14ac:dyDescent="0.25">
      <c r="A962" s="15">
        <f>IF(OR(C962=0,C962=""),"",COUNTA($C$794:C962))</f>
        <v>147</v>
      </c>
      <c r="B962" s="23" t="s">
        <v>922</v>
      </c>
      <c r="C962" s="34">
        <v>1973</v>
      </c>
      <c r="D962" s="14">
        <v>5983.7</v>
      </c>
      <c r="E962" s="14">
        <v>4413.8999999999996</v>
      </c>
      <c r="F962" s="14">
        <v>0</v>
      </c>
      <c r="G962" s="13" t="s">
        <v>1110</v>
      </c>
      <c r="H962" s="13"/>
      <c r="I962" s="13"/>
      <c r="J962" s="13"/>
      <c r="K962" s="14"/>
      <c r="L962" s="14"/>
      <c r="M962" s="14"/>
      <c r="N962" s="16"/>
      <c r="O962" s="14"/>
      <c r="P962" s="14"/>
      <c r="Q962" s="14">
        <f t="shared" si="909"/>
        <v>13810379.6</v>
      </c>
      <c r="R962" s="14"/>
      <c r="S962" s="14"/>
      <c r="T962" s="14"/>
      <c r="U962" s="14"/>
      <c r="V962" s="14"/>
      <c r="W962" s="14">
        <f t="shared" si="906"/>
        <v>13810379.6</v>
      </c>
      <c r="X962" s="18" t="s">
        <v>1053</v>
      </c>
      <c r="Y962" s="45">
        <v>0</v>
      </c>
      <c r="Z962" s="45">
        <v>0</v>
      </c>
      <c r="AA962" s="45">
        <v>0</v>
      </c>
      <c r="AB962" s="17">
        <f t="shared" si="907"/>
        <v>13810379.6</v>
      </c>
    </row>
    <row r="963" spans="1:28" s="10" customFormat="1" ht="93.75" customHeight="1" x14ac:dyDescent="0.25">
      <c r="A963" s="15">
        <f>IF(OR(C963=0,C963=""),"",COUNTA($C$794:C963))</f>
        <v>148</v>
      </c>
      <c r="B963" s="23" t="s">
        <v>53</v>
      </c>
      <c r="C963" s="34">
        <v>1973</v>
      </c>
      <c r="D963" s="14">
        <v>3703.6</v>
      </c>
      <c r="E963" s="14">
        <v>2674.9</v>
      </c>
      <c r="F963" s="14">
        <v>0</v>
      </c>
      <c r="G963" s="13" t="s">
        <v>1110</v>
      </c>
      <c r="H963" s="13"/>
      <c r="I963" s="13"/>
      <c r="J963" s="13"/>
      <c r="K963" s="14">
        <f>406*D963</f>
        <v>1503661.5999999999</v>
      </c>
      <c r="L963" s="14">
        <f>1207*D963</f>
        <v>4470245.2</v>
      </c>
      <c r="M963" s="14">
        <f>484*D963</f>
        <v>1792542.4</v>
      </c>
      <c r="N963" s="14">
        <f>855*D963</f>
        <v>3166578</v>
      </c>
      <c r="O963" s="14">
        <f>383*D963</f>
        <v>1418478.8</v>
      </c>
      <c r="P963" s="14"/>
      <c r="Q963" s="14"/>
      <c r="R963" s="14">
        <f>297*D963</f>
        <v>1099969.2</v>
      </c>
      <c r="S963" s="14"/>
      <c r="T963" s="14">
        <f>102*D963</f>
        <v>377767.2</v>
      </c>
      <c r="U963" s="14"/>
      <c r="V963" s="14"/>
      <c r="W963" s="14">
        <f t="shared" si="906"/>
        <v>13829242.399999999</v>
      </c>
      <c r="X963" s="18" t="s">
        <v>1053</v>
      </c>
      <c r="Y963" s="45">
        <v>0</v>
      </c>
      <c r="Z963" s="45">
        <v>0</v>
      </c>
      <c r="AA963" s="45">
        <v>0</v>
      </c>
      <c r="AB963" s="17">
        <f t="shared" si="907"/>
        <v>13829242.399999999</v>
      </c>
    </row>
    <row r="964" spans="1:28" s="11" customFormat="1" ht="93.75" customHeight="1" x14ac:dyDescent="0.25">
      <c r="A964" s="15">
        <f>IF(OR(C964=0,C964=""),"",COUNTA($C$794:C964))</f>
        <v>149</v>
      </c>
      <c r="B964" s="23" t="s">
        <v>923</v>
      </c>
      <c r="C964" s="34">
        <v>1973</v>
      </c>
      <c r="D964" s="14">
        <v>2693.4</v>
      </c>
      <c r="E964" s="14">
        <v>2693.4</v>
      </c>
      <c r="F964" s="14">
        <v>0</v>
      </c>
      <c r="G964" s="13" t="s">
        <v>1110</v>
      </c>
      <c r="H964" s="13"/>
      <c r="I964" s="13"/>
      <c r="J964" s="13"/>
      <c r="K964" s="14"/>
      <c r="L964" s="14"/>
      <c r="M964" s="14"/>
      <c r="N964" s="16"/>
      <c r="O964" s="14"/>
      <c r="P964" s="14"/>
      <c r="Q964" s="14">
        <f t="shared" ref="Q964:Q973" si="910">2308*D964</f>
        <v>6216367.2000000002</v>
      </c>
      <c r="R964" s="14"/>
      <c r="S964" s="14"/>
      <c r="T964" s="14"/>
      <c r="U964" s="14"/>
      <c r="V964" s="14"/>
      <c r="W964" s="14">
        <f t="shared" si="906"/>
        <v>6216367.2000000002</v>
      </c>
      <c r="X964" s="18" t="s">
        <v>1053</v>
      </c>
      <c r="Y964" s="45">
        <v>0</v>
      </c>
      <c r="Z964" s="45">
        <v>0</v>
      </c>
      <c r="AA964" s="45">
        <v>0</v>
      </c>
      <c r="AB964" s="17">
        <f t="shared" si="907"/>
        <v>6216367.2000000002</v>
      </c>
    </row>
    <row r="965" spans="1:28" s="10" customFormat="1" ht="93.75" customHeight="1" x14ac:dyDescent="0.25">
      <c r="A965" s="15">
        <f>IF(OR(C965=0,C965=""),"",COUNTA($C$794:C965))</f>
        <v>150</v>
      </c>
      <c r="B965" s="23" t="s">
        <v>924</v>
      </c>
      <c r="C965" s="34">
        <v>1973</v>
      </c>
      <c r="D965" s="14">
        <v>2698.6</v>
      </c>
      <c r="E965" s="14">
        <v>2698.6</v>
      </c>
      <c r="F965" s="14">
        <v>0</v>
      </c>
      <c r="G965" s="13" t="s">
        <v>1110</v>
      </c>
      <c r="H965" s="13"/>
      <c r="I965" s="13"/>
      <c r="J965" s="13"/>
      <c r="K965" s="14"/>
      <c r="L965" s="14"/>
      <c r="M965" s="14"/>
      <c r="N965" s="16"/>
      <c r="O965" s="14"/>
      <c r="P965" s="14"/>
      <c r="Q965" s="14">
        <f t="shared" si="910"/>
        <v>6228368.7999999998</v>
      </c>
      <c r="R965" s="14"/>
      <c r="S965" s="14"/>
      <c r="T965" s="14"/>
      <c r="U965" s="14"/>
      <c r="V965" s="14"/>
      <c r="W965" s="14">
        <f t="shared" si="906"/>
        <v>6228368.7999999998</v>
      </c>
      <c r="X965" s="18" t="s">
        <v>1053</v>
      </c>
      <c r="Y965" s="45">
        <v>0</v>
      </c>
      <c r="Z965" s="45">
        <v>0</v>
      </c>
      <c r="AA965" s="45">
        <v>0</v>
      </c>
      <c r="AB965" s="17">
        <f t="shared" si="907"/>
        <v>6228368.7999999998</v>
      </c>
    </row>
    <row r="966" spans="1:28" s="10" customFormat="1" ht="93.75" customHeight="1" x14ac:dyDescent="0.25">
      <c r="A966" s="15">
        <f>IF(OR(C966=0,C966=""),"",COUNTA($C$794:C966))</f>
        <v>151</v>
      </c>
      <c r="B966" s="23" t="s">
        <v>925</v>
      </c>
      <c r="C966" s="34">
        <v>1973</v>
      </c>
      <c r="D966" s="14">
        <v>5956.3</v>
      </c>
      <c r="E966" s="14">
        <v>4135.6000000000004</v>
      </c>
      <c r="F966" s="14">
        <v>50.8</v>
      </c>
      <c r="G966" s="13" t="s">
        <v>1110</v>
      </c>
      <c r="H966" s="13"/>
      <c r="I966" s="13"/>
      <c r="J966" s="13"/>
      <c r="K966" s="14"/>
      <c r="L966" s="14"/>
      <c r="M966" s="14"/>
      <c r="N966" s="14"/>
      <c r="O966" s="14"/>
      <c r="P966" s="14"/>
      <c r="Q966" s="14">
        <f t="shared" si="910"/>
        <v>13747140.4</v>
      </c>
      <c r="R966" s="14"/>
      <c r="S966" s="14"/>
      <c r="T966" s="14"/>
      <c r="U966" s="14"/>
      <c r="V966" s="14"/>
      <c r="W966" s="14">
        <f t="shared" si="906"/>
        <v>13747140.4</v>
      </c>
      <c r="X966" s="18" t="s">
        <v>1053</v>
      </c>
      <c r="Y966" s="45">
        <v>0</v>
      </c>
      <c r="Z966" s="45">
        <v>0</v>
      </c>
      <c r="AA966" s="45">
        <v>0</v>
      </c>
      <c r="AB966" s="17">
        <f t="shared" si="907"/>
        <v>13747140.4</v>
      </c>
    </row>
    <row r="967" spans="1:28" s="10" customFormat="1" ht="93.75" customHeight="1" x14ac:dyDescent="0.25">
      <c r="A967" s="15">
        <f>IF(OR(C967=0,C967=""),"",COUNTA($C$794:C967))</f>
        <v>152</v>
      </c>
      <c r="B967" s="23" t="s">
        <v>926</v>
      </c>
      <c r="C967" s="34">
        <v>1973</v>
      </c>
      <c r="D967" s="14">
        <v>5937.5</v>
      </c>
      <c r="E967" s="14">
        <v>4336.8999999999996</v>
      </c>
      <c r="F967" s="14">
        <v>0</v>
      </c>
      <c r="G967" s="13" t="s">
        <v>1110</v>
      </c>
      <c r="H967" s="13"/>
      <c r="I967" s="13"/>
      <c r="J967" s="13"/>
      <c r="K967" s="14"/>
      <c r="L967" s="14"/>
      <c r="M967" s="14"/>
      <c r="N967" s="14"/>
      <c r="O967" s="14"/>
      <c r="P967" s="14"/>
      <c r="Q967" s="14">
        <f t="shared" si="910"/>
        <v>13703750</v>
      </c>
      <c r="R967" s="14"/>
      <c r="S967" s="14"/>
      <c r="T967" s="14"/>
      <c r="U967" s="14"/>
      <c r="V967" s="14"/>
      <c r="W967" s="14">
        <f t="shared" si="906"/>
        <v>13703750</v>
      </c>
      <c r="X967" s="18" t="s">
        <v>1053</v>
      </c>
      <c r="Y967" s="45">
        <v>0</v>
      </c>
      <c r="Z967" s="45">
        <v>0</v>
      </c>
      <c r="AA967" s="45">
        <v>0</v>
      </c>
      <c r="AB967" s="17">
        <f t="shared" si="907"/>
        <v>13703750</v>
      </c>
    </row>
    <row r="968" spans="1:28" s="11" customFormat="1" ht="93.75" customHeight="1" x14ac:dyDescent="0.25">
      <c r="A968" s="15">
        <f>IF(OR(C968=0,C968=""),"",COUNTA($C$794:C968))</f>
        <v>153</v>
      </c>
      <c r="B968" s="23" t="s">
        <v>927</v>
      </c>
      <c r="C968" s="34">
        <v>1973</v>
      </c>
      <c r="D968" s="14">
        <v>3793.5</v>
      </c>
      <c r="E968" s="14">
        <v>2553.8000000000002</v>
      </c>
      <c r="F968" s="14">
        <v>304</v>
      </c>
      <c r="G968" s="13" t="s">
        <v>1110</v>
      </c>
      <c r="H968" s="13"/>
      <c r="I968" s="13"/>
      <c r="J968" s="13"/>
      <c r="K968" s="14"/>
      <c r="L968" s="14"/>
      <c r="M968" s="14"/>
      <c r="N968" s="16"/>
      <c r="O968" s="14"/>
      <c r="P968" s="14"/>
      <c r="Q968" s="14">
        <f t="shared" si="910"/>
        <v>8755398</v>
      </c>
      <c r="R968" s="14"/>
      <c r="S968" s="14"/>
      <c r="T968" s="14"/>
      <c r="U968" s="14"/>
      <c r="V968" s="14"/>
      <c r="W968" s="14">
        <f t="shared" si="906"/>
        <v>8755398</v>
      </c>
      <c r="X968" s="18" t="s">
        <v>1053</v>
      </c>
      <c r="Y968" s="45">
        <v>0</v>
      </c>
      <c r="Z968" s="45">
        <v>0</v>
      </c>
      <c r="AA968" s="45">
        <v>0</v>
      </c>
      <c r="AB968" s="17">
        <f t="shared" si="907"/>
        <v>8755398</v>
      </c>
    </row>
    <row r="969" spans="1:28" s="10" customFormat="1" ht="93.75" customHeight="1" x14ac:dyDescent="0.25">
      <c r="A969" s="15">
        <f>IF(OR(C969=0,C969=""),"",COUNTA($C$794:C969))</f>
        <v>154</v>
      </c>
      <c r="B969" s="23" t="s">
        <v>928</v>
      </c>
      <c r="C969" s="34">
        <v>1973</v>
      </c>
      <c r="D969" s="14">
        <v>5034.3999999999996</v>
      </c>
      <c r="E969" s="14">
        <v>3346.4</v>
      </c>
      <c r="F969" s="14">
        <v>0</v>
      </c>
      <c r="G969" s="13" t="s">
        <v>1110</v>
      </c>
      <c r="H969" s="13"/>
      <c r="I969" s="13"/>
      <c r="J969" s="13"/>
      <c r="K969" s="14">
        <f>406*D969</f>
        <v>2043966.4</v>
      </c>
      <c r="L969" s="14">
        <f>1207*D969</f>
        <v>6076520.7999999998</v>
      </c>
      <c r="M969" s="14">
        <f>484*D969</f>
        <v>2436649.5999999996</v>
      </c>
      <c r="N969" s="14">
        <f>855*D969</f>
        <v>4304412</v>
      </c>
      <c r="O969" s="14">
        <f>383*D969</f>
        <v>1928175.2</v>
      </c>
      <c r="P969" s="14"/>
      <c r="Q969" s="14">
        <f t="shared" si="910"/>
        <v>11619395.199999999</v>
      </c>
      <c r="R969" s="14">
        <f>297*D969</f>
        <v>1495216.7999999998</v>
      </c>
      <c r="S969" s="14">
        <f>2763*D969</f>
        <v>13910047.199999999</v>
      </c>
      <c r="T969" s="14">
        <f>102*D969</f>
        <v>513508.8</v>
      </c>
      <c r="U969" s="14">
        <f>35*D969</f>
        <v>176204</v>
      </c>
      <c r="V969" s="14">
        <f>(K969+L969+M969+N969+O969+P969+Q969+R969+S969+T969)*0.0214</f>
        <v>948616.88879999996</v>
      </c>
      <c r="W969" s="14">
        <f t="shared" si="906"/>
        <v>45452712.888800003</v>
      </c>
      <c r="X969" s="18" t="s">
        <v>1053</v>
      </c>
      <c r="Y969" s="45">
        <v>0</v>
      </c>
      <c r="Z969" s="45">
        <v>0</v>
      </c>
      <c r="AA969" s="45">
        <v>0</v>
      </c>
      <c r="AB969" s="17">
        <f t="shared" si="907"/>
        <v>45452712.888800003</v>
      </c>
    </row>
    <row r="970" spans="1:28" s="10" customFormat="1" ht="93.75" customHeight="1" x14ac:dyDescent="0.25">
      <c r="A970" s="15">
        <f>IF(OR(C970=0,C970=""),"",COUNTA($C$794:C970))</f>
        <v>155</v>
      </c>
      <c r="B970" s="23" t="s">
        <v>929</v>
      </c>
      <c r="C970" s="34">
        <v>1973</v>
      </c>
      <c r="D970" s="14">
        <v>5011.3</v>
      </c>
      <c r="E970" s="14">
        <v>3301.7</v>
      </c>
      <c r="F970" s="14">
        <v>0</v>
      </c>
      <c r="G970" s="13" t="s">
        <v>1110</v>
      </c>
      <c r="H970" s="13"/>
      <c r="I970" s="13"/>
      <c r="J970" s="13"/>
      <c r="K970" s="14"/>
      <c r="L970" s="14"/>
      <c r="M970" s="14"/>
      <c r="N970" s="14"/>
      <c r="O970" s="14"/>
      <c r="P970" s="14"/>
      <c r="Q970" s="14">
        <f t="shared" si="910"/>
        <v>11566080.4</v>
      </c>
      <c r="R970" s="14"/>
      <c r="S970" s="14"/>
      <c r="T970" s="14"/>
      <c r="U970" s="14"/>
      <c r="V970" s="14"/>
      <c r="W970" s="14">
        <f t="shared" si="906"/>
        <v>11566080.4</v>
      </c>
      <c r="X970" s="18" t="s">
        <v>1053</v>
      </c>
      <c r="Y970" s="45">
        <v>0</v>
      </c>
      <c r="Z970" s="45">
        <v>0</v>
      </c>
      <c r="AA970" s="45">
        <v>0</v>
      </c>
      <c r="AB970" s="17">
        <f t="shared" si="907"/>
        <v>11566080.4</v>
      </c>
    </row>
    <row r="971" spans="1:28" s="10" customFormat="1" ht="93.75" customHeight="1" x14ac:dyDescent="0.25">
      <c r="A971" s="15">
        <f>IF(OR(C971=0,C971=""),"",COUNTA($C$794:C971))</f>
        <v>156</v>
      </c>
      <c r="B971" s="23" t="s">
        <v>930</v>
      </c>
      <c r="C971" s="34">
        <v>1973</v>
      </c>
      <c r="D971" s="14">
        <v>3517.3</v>
      </c>
      <c r="E971" s="14">
        <v>2647.6</v>
      </c>
      <c r="F971" s="14">
        <v>0</v>
      </c>
      <c r="G971" s="13" t="s">
        <v>1110</v>
      </c>
      <c r="H971" s="13"/>
      <c r="I971" s="13"/>
      <c r="J971" s="13"/>
      <c r="K971" s="14"/>
      <c r="L971" s="14"/>
      <c r="M971" s="14"/>
      <c r="N971" s="16"/>
      <c r="O971" s="14"/>
      <c r="P971" s="14"/>
      <c r="Q971" s="14">
        <f t="shared" si="910"/>
        <v>8117928.4000000004</v>
      </c>
      <c r="R971" s="14"/>
      <c r="S971" s="14"/>
      <c r="T971" s="14"/>
      <c r="U971" s="14"/>
      <c r="V971" s="14"/>
      <c r="W971" s="14">
        <f t="shared" si="906"/>
        <v>8117928.4000000004</v>
      </c>
      <c r="X971" s="18" t="s">
        <v>1053</v>
      </c>
      <c r="Y971" s="45">
        <v>0</v>
      </c>
      <c r="Z971" s="45">
        <v>0</v>
      </c>
      <c r="AA971" s="45">
        <v>0</v>
      </c>
      <c r="AB971" s="17">
        <f t="shared" si="907"/>
        <v>8117928.4000000004</v>
      </c>
    </row>
    <row r="972" spans="1:28" s="10" customFormat="1" ht="93.75" customHeight="1" x14ac:dyDescent="0.25">
      <c r="A972" s="15">
        <f>IF(OR(C972=0,C972=""),"",COUNTA($C$794:C972))</f>
        <v>157</v>
      </c>
      <c r="B972" s="23" t="s">
        <v>931</v>
      </c>
      <c r="C972" s="34">
        <v>1973</v>
      </c>
      <c r="D972" s="14">
        <v>5762.1</v>
      </c>
      <c r="E972" s="14">
        <v>4403.7</v>
      </c>
      <c r="F972" s="14">
        <v>0</v>
      </c>
      <c r="G972" s="13" t="s">
        <v>1110</v>
      </c>
      <c r="H972" s="13"/>
      <c r="I972" s="13"/>
      <c r="J972" s="13"/>
      <c r="K972" s="14"/>
      <c r="L972" s="14"/>
      <c r="M972" s="14"/>
      <c r="N972" s="16"/>
      <c r="O972" s="14"/>
      <c r="P972" s="14"/>
      <c r="Q972" s="14">
        <f t="shared" si="910"/>
        <v>13298926.800000001</v>
      </c>
      <c r="R972" s="14"/>
      <c r="S972" s="14"/>
      <c r="T972" s="14"/>
      <c r="U972" s="14"/>
      <c r="V972" s="14"/>
      <c r="W972" s="14">
        <f t="shared" si="906"/>
        <v>13298926.800000001</v>
      </c>
      <c r="X972" s="18" t="s">
        <v>1053</v>
      </c>
      <c r="Y972" s="45">
        <v>0</v>
      </c>
      <c r="Z972" s="45">
        <v>0</v>
      </c>
      <c r="AA972" s="45">
        <v>0</v>
      </c>
      <c r="AB972" s="17">
        <f t="shared" si="907"/>
        <v>13298926.800000001</v>
      </c>
    </row>
    <row r="973" spans="1:28" s="11" customFormat="1" ht="93.75" customHeight="1" x14ac:dyDescent="0.25">
      <c r="A973" s="15">
        <f>IF(OR(C973=0,C973=""),"",COUNTA($C$794:C973))</f>
        <v>158</v>
      </c>
      <c r="B973" s="23" t="s">
        <v>932</v>
      </c>
      <c r="C973" s="34">
        <v>1973</v>
      </c>
      <c r="D973" s="14">
        <v>3476.1</v>
      </c>
      <c r="E973" s="14">
        <v>2649.2</v>
      </c>
      <c r="F973" s="14">
        <v>0</v>
      </c>
      <c r="G973" s="13" t="s">
        <v>1110</v>
      </c>
      <c r="H973" s="13"/>
      <c r="I973" s="13"/>
      <c r="J973" s="13"/>
      <c r="K973" s="14"/>
      <c r="L973" s="14"/>
      <c r="M973" s="14"/>
      <c r="N973" s="16"/>
      <c r="O973" s="14"/>
      <c r="P973" s="14"/>
      <c r="Q973" s="14">
        <f t="shared" si="910"/>
        <v>8022838.7999999998</v>
      </c>
      <c r="R973" s="14"/>
      <c r="S973" s="14"/>
      <c r="T973" s="14"/>
      <c r="U973" s="14"/>
      <c r="V973" s="14"/>
      <c r="W973" s="14">
        <f t="shared" si="906"/>
        <v>8022838.7999999998</v>
      </c>
      <c r="X973" s="18" t="s">
        <v>1053</v>
      </c>
      <c r="Y973" s="45">
        <v>0</v>
      </c>
      <c r="Z973" s="45">
        <v>0</v>
      </c>
      <c r="AA973" s="45">
        <v>0</v>
      </c>
      <c r="AB973" s="17">
        <f t="shared" si="907"/>
        <v>8022838.7999999998</v>
      </c>
    </row>
    <row r="974" spans="1:28" s="10" customFormat="1" ht="93.75" customHeight="1" x14ac:dyDescent="0.25">
      <c r="A974" s="15">
        <f>IF(OR(C974=0,C974=""),"",COUNTA($C$794:C974))</f>
        <v>159</v>
      </c>
      <c r="B974" s="23" t="s">
        <v>137</v>
      </c>
      <c r="C974" s="34">
        <v>1973</v>
      </c>
      <c r="D974" s="14">
        <v>3060</v>
      </c>
      <c r="E974" s="14">
        <v>2182.4</v>
      </c>
      <c r="F974" s="14">
        <v>97.4</v>
      </c>
      <c r="G974" s="13" t="s">
        <v>1114</v>
      </c>
      <c r="H974" s="13"/>
      <c r="I974" s="13"/>
      <c r="J974" s="13"/>
      <c r="K974" s="14"/>
      <c r="L974" s="14"/>
      <c r="M974" s="14"/>
      <c r="N974" s="16"/>
      <c r="O974" s="14"/>
      <c r="P974" s="14"/>
      <c r="Q974" s="14">
        <f>845*D974</f>
        <v>2585700</v>
      </c>
      <c r="R974" s="14"/>
      <c r="S974" s="14"/>
      <c r="T974" s="14"/>
      <c r="U974" s="14"/>
      <c r="V974" s="14"/>
      <c r="W974" s="14">
        <f t="shared" si="906"/>
        <v>2585700</v>
      </c>
      <c r="X974" s="18" t="s">
        <v>1053</v>
      </c>
      <c r="Y974" s="45">
        <v>0</v>
      </c>
      <c r="Z974" s="45">
        <v>0</v>
      </c>
      <c r="AA974" s="45">
        <v>0</v>
      </c>
      <c r="AB974" s="17">
        <f t="shared" si="907"/>
        <v>2585700</v>
      </c>
    </row>
    <row r="975" spans="1:28" s="10" customFormat="1" ht="93.75" customHeight="1" x14ac:dyDescent="0.25">
      <c r="A975" s="15">
        <f>IF(OR(C975=0,C975=""),"",COUNTA($C$794:C975))</f>
        <v>160</v>
      </c>
      <c r="B975" s="23" t="s">
        <v>933</v>
      </c>
      <c r="C975" s="34">
        <v>1973</v>
      </c>
      <c r="D975" s="14">
        <v>6000.8</v>
      </c>
      <c r="E975" s="14">
        <v>4440.7</v>
      </c>
      <c r="F975" s="14">
        <v>261.5</v>
      </c>
      <c r="G975" s="13" t="s">
        <v>1110</v>
      </c>
      <c r="H975" s="13"/>
      <c r="I975" s="13"/>
      <c r="J975" s="13"/>
      <c r="K975" s="14"/>
      <c r="L975" s="14"/>
      <c r="M975" s="14"/>
      <c r="N975" s="16"/>
      <c r="O975" s="14"/>
      <c r="P975" s="14"/>
      <c r="Q975" s="14">
        <f t="shared" ref="Q975:Q978" si="911">2308*D975</f>
        <v>13849846.4</v>
      </c>
      <c r="R975" s="14"/>
      <c r="S975" s="14"/>
      <c r="T975" s="14"/>
      <c r="U975" s="14"/>
      <c r="V975" s="14"/>
      <c r="W975" s="14">
        <f t="shared" si="906"/>
        <v>13849846.4</v>
      </c>
      <c r="X975" s="18" t="s">
        <v>1053</v>
      </c>
      <c r="Y975" s="45">
        <v>0</v>
      </c>
      <c r="Z975" s="45">
        <v>0</v>
      </c>
      <c r="AA975" s="45">
        <v>0</v>
      </c>
      <c r="AB975" s="17">
        <f t="shared" si="907"/>
        <v>13849846.4</v>
      </c>
    </row>
    <row r="976" spans="1:28" s="10" customFormat="1" ht="93.75" customHeight="1" x14ac:dyDescent="0.25">
      <c r="A976" s="15">
        <f>IF(OR(C976=0,C976=""),"",COUNTA($C$794:C976))</f>
        <v>161</v>
      </c>
      <c r="B976" s="23" t="s">
        <v>934</v>
      </c>
      <c r="C976" s="34">
        <v>1973</v>
      </c>
      <c r="D976" s="14">
        <v>5755.7</v>
      </c>
      <c r="E976" s="14">
        <v>4305.7</v>
      </c>
      <c r="F976" s="14">
        <v>0</v>
      </c>
      <c r="G976" s="13" t="s">
        <v>1110</v>
      </c>
      <c r="H976" s="13"/>
      <c r="I976" s="13"/>
      <c r="J976" s="13"/>
      <c r="K976" s="14"/>
      <c r="L976" s="14"/>
      <c r="M976" s="14"/>
      <c r="N976" s="16"/>
      <c r="O976" s="14"/>
      <c r="P976" s="14"/>
      <c r="Q976" s="14">
        <f t="shared" si="911"/>
        <v>13284155.6</v>
      </c>
      <c r="R976" s="14"/>
      <c r="S976" s="14"/>
      <c r="T976" s="14"/>
      <c r="U976" s="14"/>
      <c r="V976" s="14"/>
      <c r="W976" s="14">
        <f t="shared" si="906"/>
        <v>13284155.6</v>
      </c>
      <c r="X976" s="18" t="s">
        <v>1053</v>
      </c>
      <c r="Y976" s="45">
        <v>0</v>
      </c>
      <c r="Z976" s="45">
        <v>0</v>
      </c>
      <c r="AA976" s="45">
        <v>0</v>
      </c>
      <c r="AB976" s="17">
        <f t="shared" si="907"/>
        <v>13284155.6</v>
      </c>
    </row>
    <row r="977" spans="1:28" s="10" customFormat="1" ht="93.75" customHeight="1" x14ac:dyDescent="0.25">
      <c r="A977" s="15">
        <f>IF(OR(C977=0,C977=""),"",COUNTA($C$794:C977))</f>
        <v>162</v>
      </c>
      <c r="B977" s="23" t="s">
        <v>935</v>
      </c>
      <c r="C977" s="34">
        <v>1973</v>
      </c>
      <c r="D977" s="14">
        <v>3581.6</v>
      </c>
      <c r="E977" s="14">
        <v>2717.1</v>
      </c>
      <c r="F977" s="14">
        <v>0</v>
      </c>
      <c r="G977" s="13" t="s">
        <v>1110</v>
      </c>
      <c r="H977" s="13"/>
      <c r="I977" s="13"/>
      <c r="J977" s="13"/>
      <c r="K977" s="14"/>
      <c r="L977" s="14"/>
      <c r="M977" s="14"/>
      <c r="N977" s="16"/>
      <c r="O977" s="14"/>
      <c r="P977" s="14"/>
      <c r="Q977" s="14">
        <f t="shared" si="911"/>
        <v>8266332.7999999998</v>
      </c>
      <c r="R977" s="14"/>
      <c r="S977" s="14"/>
      <c r="T977" s="14"/>
      <c r="U977" s="14"/>
      <c r="V977" s="14"/>
      <c r="W977" s="14">
        <f t="shared" si="906"/>
        <v>8266332.7999999998</v>
      </c>
      <c r="X977" s="18" t="s">
        <v>1053</v>
      </c>
      <c r="Y977" s="45">
        <v>0</v>
      </c>
      <c r="Z977" s="45">
        <v>0</v>
      </c>
      <c r="AA977" s="45">
        <v>0</v>
      </c>
      <c r="AB977" s="17">
        <f t="shared" si="907"/>
        <v>8266332.7999999998</v>
      </c>
    </row>
    <row r="978" spans="1:28" s="10" customFormat="1" ht="93.75" customHeight="1" x14ac:dyDescent="0.25">
      <c r="A978" s="15">
        <f>IF(OR(C978=0,C978=""),"",COUNTA($C$794:C978))</f>
        <v>163</v>
      </c>
      <c r="B978" s="23" t="s">
        <v>936</v>
      </c>
      <c r="C978" s="34">
        <v>1973</v>
      </c>
      <c r="D978" s="14">
        <v>3580.5</v>
      </c>
      <c r="E978" s="14">
        <v>2691.2</v>
      </c>
      <c r="F978" s="14">
        <v>0</v>
      </c>
      <c r="G978" s="13" t="s">
        <v>1110</v>
      </c>
      <c r="H978" s="13"/>
      <c r="I978" s="13"/>
      <c r="J978" s="13"/>
      <c r="K978" s="14"/>
      <c r="L978" s="14"/>
      <c r="M978" s="14"/>
      <c r="N978" s="16"/>
      <c r="O978" s="14"/>
      <c r="P978" s="14"/>
      <c r="Q978" s="14">
        <f t="shared" si="911"/>
        <v>8263794</v>
      </c>
      <c r="R978" s="14"/>
      <c r="S978" s="14"/>
      <c r="T978" s="14"/>
      <c r="U978" s="14"/>
      <c r="V978" s="14"/>
      <c r="W978" s="14">
        <f t="shared" si="906"/>
        <v>8263794</v>
      </c>
      <c r="X978" s="18" t="s">
        <v>1053</v>
      </c>
      <c r="Y978" s="45">
        <v>0</v>
      </c>
      <c r="Z978" s="45">
        <v>0</v>
      </c>
      <c r="AA978" s="45">
        <v>0</v>
      </c>
      <c r="AB978" s="17">
        <f t="shared" si="907"/>
        <v>8263794</v>
      </c>
    </row>
    <row r="979" spans="1:28" s="10" customFormat="1" ht="93.75" customHeight="1" x14ac:dyDescent="0.25">
      <c r="A979" s="15">
        <f>IF(OR(C979=0,C979=""),"",COUNTA($C$794:C979))</f>
        <v>164</v>
      </c>
      <c r="B979" s="23" t="s">
        <v>153</v>
      </c>
      <c r="C979" s="34">
        <v>1973</v>
      </c>
      <c r="D979" s="14">
        <v>7779.9</v>
      </c>
      <c r="E979" s="14">
        <v>5922.5</v>
      </c>
      <c r="F979" s="14">
        <v>0</v>
      </c>
      <c r="G979" s="13" t="s">
        <v>1110</v>
      </c>
      <c r="H979" s="13"/>
      <c r="I979" s="13"/>
      <c r="J979" s="13"/>
      <c r="K979" s="14">
        <f>406*D979</f>
        <v>3158639.4</v>
      </c>
      <c r="L979" s="14">
        <f>1207*D979</f>
        <v>9390339.2999999989</v>
      </c>
      <c r="M979" s="14">
        <f>484*D979</f>
        <v>3765471.5999999996</v>
      </c>
      <c r="N979" s="14">
        <f>855*D979</f>
        <v>6651814.5</v>
      </c>
      <c r="O979" s="14">
        <f>383*D979</f>
        <v>2979701.6999999997</v>
      </c>
      <c r="P979" s="14"/>
      <c r="Q979" s="14"/>
      <c r="R979" s="14">
        <f>297*D979</f>
        <v>2310630.2999999998</v>
      </c>
      <c r="S979" s="14"/>
      <c r="T979" s="14">
        <f>102*D979</f>
        <v>793549.79999999993</v>
      </c>
      <c r="U979" s="14">
        <f>35*D979</f>
        <v>272296.5</v>
      </c>
      <c r="V979" s="14">
        <f>(K979+L979+M979+N979+O979+P979+Q979+R979+S979+T979)*0.0214</f>
        <v>621673.13723999995</v>
      </c>
      <c r="W979" s="14">
        <f t="shared" si="906"/>
        <v>29944116.237239998</v>
      </c>
      <c r="X979" s="18" t="s">
        <v>1053</v>
      </c>
      <c r="Y979" s="45">
        <v>0</v>
      </c>
      <c r="Z979" s="45">
        <v>0</v>
      </c>
      <c r="AA979" s="45">
        <v>0</v>
      </c>
      <c r="AB979" s="17">
        <f t="shared" si="907"/>
        <v>29944116.237239998</v>
      </c>
    </row>
    <row r="980" spans="1:28" s="10" customFormat="1" ht="93.75" customHeight="1" x14ac:dyDescent="0.25">
      <c r="A980" s="15">
        <f>IF(OR(C980=0,C980=""),"",COUNTA($C$794:C980))</f>
        <v>165</v>
      </c>
      <c r="B980" s="23" t="s">
        <v>937</v>
      </c>
      <c r="C980" s="34">
        <v>1973</v>
      </c>
      <c r="D980" s="14">
        <v>3588.4</v>
      </c>
      <c r="E980" s="14">
        <v>2719.5</v>
      </c>
      <c r="F980" s="14">
        <v>0</v>
      </c>
      <c r="G980" s="13" t="s">
        <v>1110</v>
      </c>
      <c r="H980" s="13"/>
      <c r="I980" s="13"/>
      <c r="J980" s="13"/>
      <c r="K980" s="14"/>
      <c r="L980" s="14"/>
      <c r="M980" s="14"/>
      <c r="N980" s="16"/>
      <c r="O980" s="14"/>
      <c r="P980" s="14"/>
      <c r="Q980" s="14">
        <f t="shared" ref="Q980:Q981" si="912">2308*D980</f>
        <v>8282027.2000000002</v>
      </c>
      <c r="R980" s="14"/>
      <c r="S980" s="14"/>
      <c r="T980" s="14"/>
      <c r="U980" s="14"/>
      <c r="V980" s="14"/>
      <c r="W980" s="14">
        <f t="shared" si="906"/>
        <v>8282027.2000000002</v>
      </c>
      <c r="X980" s="18" t="s">
        <v>1053</v>
      </c>
      <c r="Y980" s="45">
        <v>0</v>
      </c>
      <c r="Z980" s="45">
        <v>0</v>
      </c>
      <c r="AA980" s="45">
        <v>0</v>
      </c>
      <c r="AB980" s="17">
        <f t="shared" si="907"/>
        <v>8282027.2000000002</v>
      </c>
    </row>
    <row r="981" spans="1:28" s="10" customFormat="1" ht="93.75" customHeight="1" x14ac:dyDescent="0.25">
      <c r="A981" s="15">
        <f>IF(OR(C981=0,C981=""),"",COUNTA($C$794:C981))</f>
        <v>166</v>
      </c>
      <c r="B981" s="23" t="s">
        <v>938</v>
      </c>
      <c r="C981" s="34">
        <v>1973</v>
      </c>
      <c r="D981" s="14">
        <v>4314.6000000000004</v>
      </c>
      <c r="E981" s="14">
        <v>3283.8</v>
      </c>
      <c r="F981" s="14">
        <v>0</v>
      </c>
      <c r="G981" s="13" t="s">
        <v>1110</v>
      </c>
      <c r="H981" s="13"/>
      <c r="I981" s="13"/>
      <c r="J981" s="13"/>
      <c r="K981" s="14"/>
      <c r="L981" s="14"/>
      <c r="M981" s="14"/>
      <c r="N981" s="16"/>
      <c r="O981" s="14"/>
      <c r="P981" s="14"/>
      <c r="Q981" s="14">
        <f t="shared" si="912"/>
        <v>9958096.8000000007</v>
      </c>
      <c r="R981" s="14"/>
      <c r="S981" s="14"/>
      <c r="T981" s="14"/>
      <c r="U981" s="14"/>
      <c r="V981" s="14"/>
      <c r="W981" s="14">
        <f t="shared" si="906"/>
        <v>9958096.8000000007</v>
      </c>
      <c r="X981" s="18" t="s">
        <v>1053</v>
      </c>
      <c r="Y981" s="45">
        <v>0</v>
      </c>
      <c r="Z981" s="45">
        <v>0</v>
      </c>
      <c r="AA981" s="45">
        <v>0</v>
      </c>
      <c r="AB981" s="17">
        <f t="shared" si="907"/>
        <v>9958096.8000000007</v>
      </c>
    </row>
    <row r="982" spans="1:28" s="10" customFormat="1" ht="93.75" customHeight="1" x14ac:dyDescent="0.25">
      <c r="A982" s="15">
        <f>IF(OR(C982=0,C982=""),"",COUNTA($C$794:C982))</f>
        <v>167</v>
      </c>
      <c r="B982" s="23" t="s">
        <v>939</v>
      </c>
      <c r="C982" s="34">
        <v>1973</v>
      </c>
      <c r="D982" s="14">
        <v>2505.5</v>
      </c>
      <c r="E982" s="14">
        <v>1485.3</v>
      </c>
      <c r="F982" s="14">
        <v>1020.2</v>
      </c>
      <c r="G982" s="13" t="s">
        <v>1106</v>
      </c>
      <c r="H982" s="13"/>
      <c r="I982" s="13"/>
      <c r="J982" s="13"/>
      <c r="K982" s="14"/>
      <c r="L982" s="14"/>
      <c r="M982" s="14"/>
      <c r="N982" s="16"/>
      <c r="O982" s="14"/>
      <c r="P982" s="14"/>
      <c r="Q982" s="14">
        <f>3961*D982</f>
        <v>9924285.5</v>
      </c>
      <c r="R982" s="14"/>
      <c r="S982" s="14"/>
      <c r="T982" s="14"/>
      <c r="U982" s="14"/>
      <c r="V982" s="14"/>
      <c r="W982" s="14">
        <f t="shared" si="906"/>
        <v>9924285.5</v>
      </c>
      <c r="X982" s="18" t="s">
        <v>1053</v>
      </c>
      <c r="Y982" s="45">
        <v>0</v>
      </c>
      <c r="Z982" s="45">
        <v>0</v>
      </c>
      <c r="AA982" s="45">
        <v>0</v>
      </c>
      <c r="AB982" s="17">
        <f t="shared" si="907"/>
        <v>9924285.5</v>
      </c>
    </row>
    <row r="983" spans="1:28" s="10" customFormat="1" ht="93.75" customHeight="1" x14ac:dyDescent="0.25">
      <c r="A983" s="15">
        <f>IF(OR(C983=0,C983=""),"",COUNTA($C$794:C983))</f>
        <v>168</v>
      </c>
      <c r="B983" s="23" t="s">
        <v>940</v>
      </c>
      <c r="C983" s="34">
        <v>1973</v>
      </c>
      <c r="D983" s="14">
        <v>7198.6</v>
      </c>
      <c r="E983" s="14">
        <v>5680.7</v>
      </c>
      <c r="F983" s="14">
        <v>0</v>
      </c>
      <c r="G983" s="13" t="s">
        <v>1110</v>
      </c>
      <c r="H983" s="13"/>
      <c r="I983" s="13"/>
      <c r="J983" s="13"/>
      <c r="K983" s="14"/>
      <c r="L983" s="14"/>
      <c r="M983" s="14"/>
      <c r="N983" s="16"/>
      <c r="O983" s="14"/>
      <c r="P983" s="14"/>
      <c r="Q983" s="14">
        <f t="shared" ref="Q983:Q993" si="913">2308*D983</f>
        <v>16614368.800000001</v>
      </c>
      <c r="R983" s="14"/>
      <c r="S983" s="14"/>
      <c r="T983" s="14"/>
      <c r="U983" s="14"/>
      <c r="V983" s="14"/>
      <c r="W983" s="14">
        <f t="shared" si="906"/>
        <v>16614368.800000001</v>
      </c>
      <c r="X983" s="18" t="s">
        <v>1053</v>
      </c>
      <c r="Y983" s="45">
        <v>0</v>
      </c>
      <c r="Z983" s="45">
        <v>0</v>
      </c>
      <c r="AA983" s="45">
        <v>0</v>
      </c>
      <c r="AB983" s="17">
        <f t="shared" si="907"/>
        <v>16614368.800000001</v>
      </c>
    </row>
    <row r="984" spans="1:28" s="10" customFormat="1" ht="93.75" customHeight="1" x14ac:dyDescent="0.25">
      <c r="A984" s="15">
        <f>IF(OR(C984=0,C984=""),"",COUNTA($C$794:C984))</f>
        <v>169</v>
      </c>
      <c r="B984" s="23" t="s">
        <v>976</v>
      </c>
      <c r="C984" s="34">
        <v>1974</v>
      </c>
      <c r="D984" s="14">
        <v>7435.3</v>
      </c>
      <c r="E984" s="14">
        <v>5713.9</v>
      </c>
      <c r="F984" s="14">
        <v>0</v>
      </c>
      <c r="G984" s="13" t="s">
        <v>1110</v>
      </c>
      <c r="H984" s="13"/>
      <c r="I984" s="13"/>
      <c r="J984" s="13"/>
      <c r="K984" s="14"/>
      <c r="L984" s="14"/>
      <c r="M984" s="14"/>
      <c r="N984" s="16"/>
      <c r="O984" s="14"/>
      <c r="P984" s="14"/>
      <c r="Q984" s="14">
        <f t="shared" si="913"/>
        <v>17160672.400000002</v>
      </c>
      <c r="R984" s="14"/>
      <c r="S984" s="14"/>
      <c r="T984" s="14"/>
      <c r="U984" s="14"/>
      <c r="V984" s="14"/>
      <c r="W984" s="14">
        <f t="shared" si="906"/>
        <v>17160672.400000002</v>
      </c>
      <c r="X984" s="18" t="s">
        <v>1053</v>
      </c>
      <c r="Y984" s="45">
        <v>0</v>
      </c>
      <c r="Z984" s="45">
        <v>0</v>
      </c>
      <c r="AA984" s="45">
        <v>0</v>
      </c>
      <c r="AB984" s="17">
        <f t="shared" si="907"/>
        <v>17160672.400000002</v>
      </c>
    </row>
    <row r="985" spans="1:28" s="10" customFormat="1" ht="93.75" customHeight="1" x14ac:dyDescent="0.25">
      <c r="A985" s="15">
        <f>IF(OR(C985=0,C985=""),"",COUNTA($C$794:C985))</f>
        <v>170</v>
      </c>
      <c r="B985" s="23" t="s">
        <v>977</v>
      </c>
      <c r="C985" s="34">
        <v>1974</v>
      </c>
      <c r="D985" s="14">
        <v>3538.1</v>
      </c>
      <c r="E985" s="14">
        <v>2671.1</v>
      </c>
      <c r="F985" s="14">
        <v>0</v>
      </c>
      <c r="G985" s="13" t="s">
        <v>1110</v>
      </c>
      <c r="H985" s="13"/>
      <c r="I985" s="13"/>
      <c r="J985" s="13"/>
      <c r="K985" s="14"/>
      <c r="L985" s="14"/>
      <c r="M985" s="14"/>
      <c r="N985" s="16"/>
      <c r="O985" s="14"/>
      <c r="P985" s="14"/>
      <c r="Q985" s="14">
        <f t="shared" si="913"/>
        <v>8165934.7999999998</v>
      </c>
      <c r="R985" s="14"/>
      <c r="S985" s="14"/>
      <c r="T985" s="14"/>
      <c r="U985" s="14"/>
      <c r="V985" s="14"/>
      <c r="W985" s="14">
        <f t="shared" si="906"/>
        <v>8165934.7999999998</v>
      </c>
      <c r="X985" s="18" t="s">
        <v>1053</v>
      </c>
      <c r="Y985" s="45">
        <v>0</v>
      </c>
      <c r="Z985" s="45">
        <v>0</v>
      </c>
      <c r="AA985" s="45">
        <v>0</v>
      </c>
      <c r="AB985" s="17">
        <f t="shared" si="907"/>
        <v>8165934.7999999998</v>
      </c>
    </row>
    <row r="986" spans="1:28" s="10" customFormat="1" ht="93.75" customHeight="1" x14ac:dyDescent="0.25">
      <c r="A986" s="15">
        <f>IF(OR(C986=0,C986=""),"",COUNTA($C$794:C986))</f>
        <v>171</v>
      </c>
      <c r="B986" s="23" t="s">
        <v>978</v>
      </c>
      <c r="C986" s="34">
        <v>1974</v>
      </c>
      <c r="D986" s="14">
        <v>5799</v>
      </c>
      <c r="E986" s="14">
        <v>4381.8999999999996</v>
      </c>
      <c r="F986" s="14">
        <v>0</v>
      </c>
      <c r="G986" s="13" t="s">
        <v>1110</v>
      </c>
      <c r="H986" s="13"/>
      <c r="I986" s="13"/>
      <c r="J986" s="13"/>
      <c r="K986" s="14"/>
      <c r="L986" s="14"/>
      <c r="M986" s="14"/>
      <c r="N986" s="16"/>
      <c r="O986" s="14"/>
      <c r="P986" s="14"/>
      <c r="Q986" s="14">
        <f t="shared" si="913"/>
        <v>13384092</v>
      </c>
      <c r="R986" s="14"/>
      <c r="S986" s="14"/>
      <c r="T986" s="14"/>
      <c r="U986" s="14"/>
      <c r="V986" s="14"/>
      <c r="W986" s="14">
        <f t="shared" si="906"/>
        <v>13384092</v>
      </c>
      <c r="X986" s="18" t="s">
        <v>1053</v>
      </c>
      <c r="Y986" s="45">
        <v>0</v>
      </c>
      <c r="Z986" s="45">
        <v>0</v>
      </c>
      <c r="AA986" s="45">
        <v>0</v>
      </c>
      <c r="AB986" s="17">
        <f t="shared" si="907"/>
        <v>13384092</v>
      </c>
    </row>
    <row r="987" spans="1:28" s="10" customFormat="1" ht="93.75" customHeight="1" x14ac:dyDescent="0.25">
      <c r="A987" s="15">
        <f>IF(OR(C987=0,C987=""),"",COUNTA($C$794:C987))</f>
        <v>172</v>
      </c>
      <c r="B987" s="23" t="s">
        <v>979</v>
      </c>
      <c r="C987" s="34">
        <v>1974</v>
      </c>
      <c r="D987" s="14">
        <v>5829.1</v>
      </c>
      <c r="E987" s="14">
        <v>4455.2</v>
      </c>
      <c r="F987" s="14">
        <v>0</v>
      </c>
      <c r="G987" s="13" t="s">
        <v>1110</v>
      </c>
      <c r="H987" s="13"/>
      <c r="I987" s="13"/>
      <c r="J987" s="13"/>
      <c r="K987" s="14"/>
      <c r="L987" s="14"/>
      <c r="M987" s="14"/>
      <c r="N987" s="16"/>
      <c r="O987" s="14"/>
      <c r="P987" s="14"/>
      <c r="Q987" s="14">
        <f t="shared" si="913"/>
        <v>13453562.800000001</v>
      </c>
      <c r="R987" s="14"/>
      <c r="S987" s="14"/>
      <c r="T987" s="14"/>
      <c r="U987" s="14"/>
      <c r="V987" s="14"/>
      <c r="W987" s="14">
        <f t="shared" si="906"/>
        <v>13453562.800000001</v>
      </c>
      <c r="X987" s="18" t="s">
        <v>1053</v>
      </c>
      <c r="Y987" s="45">
        <v>0</v>
      </c>
      <c r="Z987" s="45">
        <v>0</v>
      </c>
      <c r="AA987" s="45">
        <v>0</v>
      </c>
      <c r="AB987" s="17">
        <f t="shared" si="907"/>
        <v>13453562.800000001</v>
      </c>
    </row>
    <row r="988" spans="1:28" s="10" customFormat="1" ht="93.75" customHeight="1" x14ac:dyDescent="0.25">
      <c r="A988" s="15">
        <f>IF(OR(C988=0,C988=""),"",COUNTA($C$794:C988))</f>
        <v>173</v>
      </c>
      <c r="B988" s="23" t="s">
        <v>980</v>
      </c>
      <c r="C988" s="34">
        <v>1974</v>
      </c>
      <c r="D988" s="14">
        <v>2060.1999999999998</v>
      </c>
      <c r="E988" s="14">
        <v>1702.4</v>
      </c>
      <c r="F988" s="14">
        <v>107.7</v>
      </c>
      <c r="G988" s="13" t="s">
        <v>1110</v>
      </c>
      <c r="H988" s="13"/>
      <c r="I988" s="13"/>
      <c r="J988" s="13"/>
      <c r="K988" s="14"/>
      <c r="L988" s="14"/>
      <c r="M988" s="14"/>
      <c r="N988" s="16"/>
      <c r="O988" s="14"/>
      <c r="P988" s="14"/>
      <c r="Q988" s="14">
        <f t="shared" si="913"/>
        <v>4754941.5999999996</v>
      </c>
      <c r="R988" s="14"/>
      <c r="S988" s="14"/>
      <c r="T988" s="14"/>
      <c r="U988" s="14"/>
      <c r="V988" s="13"/>
      <c r="W988" s="14">
        <f t="shared" si="906"/>
        <v>4754941.5999999996</v>
      </c>
      <c r="X988" s="18" t="s">
        <v>1053</v>
      </c>
      <c r="Y988" s="45">
        <v>0</v>
      </c>
      <c r="Z988" s="45">
        <v>0</v>
      </c>
      <c r="AA988" s="45">
        <v>0</v>
      </c>
      <c r="AB988" s="17">
        <f t="shared" si="907"/>
        <v>4754941.5999999996</v>
      </c>
    </row>
    <row r="989" spans="1:28" s="10" customFormat="1" ht="93.75" customHeight="1" x14ac:dyDescent="0.25">
      <c r="A989" s="15">
        <f>IF(OR(C989=0,C989=""),"",COUNTA($C$794:C989))</f>
        <v>174</v>
      </c>
      <c r="B989" s="23" t="s">
        <v>981</v>
      </c>
      <c r="C989" s="34">
        <v>1974</v>
      </c>
      <c r="D989" s="14">
        <v>6345</v>
      </c>
      <c r="E989" s="14">
        <v>4751.8</v>
      </c>
      <c r="F989" s="14">
        <v>0</v>
      </c>
      <c r="G989" s="13" t="s">
        <v>1110</v>
      </c>
      <c r="H989" s="13"/>
      <c r="I989" s="13"/>
      <c r="J989" s="13"/>
      <c r="K989" s="14"/>
      <c r="L989" s="14"/>
      <c r="M989" s="14"/>
      <c r="N989" s="16"/>
      <c r="O989" s="14"/>
      <c r="P989" s="14"/>
      <c r="Q989" s="14">
        <f t="shared" si="913"/>
        <v>14644260</v>
      </c>
      <c r="R989" s="14"/>
      <c r="S989" s="14"/>
      <c r="T989" s="14"/>
      <c r="U989" s="14"/>
      <c r="V989" s="13"/>
      <c r="W989" s="14">
        <f t="shared" si="906"/>
        <v>14644260</v>
      </c>
      <c r="X989" s="18" t="s">
        <v>1053</v>
      </c>
      <c r="Y989" s="45">
        <v>0</v>
      </c>
      <c r="Z989" s="45">
        <v>0</v>
      </c>
      <c r="AA989" s="45">
        <v>0</v>
      </c>
      <c r="AB989" s="17">
        <f t="shared" si="907"/>
        <v>14644260</v>
      </c>
    </row>
    <row r="990" spans="1:28" s="10" customFormat="1" ht="93.75" customHeight="1" x14ac:dyDescent="0.25">
      <c r="A990" s="15">
        <f>IF(OR(C990=0,C990=""),"",COUNTA($C$794:C990))</f>
        <v>175</v>
      </c>
      <c r="B990" s="23" t="s">
        <v>982</v>
      </c>
      <c r="C990" s="34">
        <v>1974</v>
      </c>
      <c r="D990" s="14">
        <v>2388.3000000000002</v>
      </c>
      <c r="E990" s="14">
        <v>1690.7</v>
      </c>
      <c r="F990" s="14">
        <v>107.8</v>
      </c>
      <c r="G990" s="13" t="s">
        <v>1110</v>
      </c>
      <c r="H990" s="13"/>
      <c r="I990" s="13"/>
      <c r="J990" s="13"/>
      <c r="K990" s="14"/>
      <c r="L990" s="14"/>
      <c r="M990" s="14"/>
      <c r="N990" s="16"/>
      <c r="O990" s="14"/>
      <c r="P990" s="14"/>
      <c r="Q990" s="14">
        <f t="shared" si="913"/>
        <v>5512196.4000000004</v>
      </c>
      <c r="R990" s="14"/>
      <c r="S990" s="14"/>
      <c r="T990" s="14"/>
      <c r="U990" s="14"/>
      <c r="V990" s="14"/>
      <c r="W990" s="14">
        <f t="shared" si="906"/>
        <v>5512196.4000000004</v>
      </c>
      <c r="X990" s="18" t="s">
        <v>1053</v>
      </c>
      <c r="Y990" s="45">
        <v>0</v>
      </c>
      <c r="Z990" s="45">
        <v>0</v>
      </c>
      <c r="AA990" s="45">
        <v>0</v>
      </c>
      <c r="AB990" s="17">
        <f t="shared" si="907"/>
        <v>5512196.4000000004</v>
      </c>
    </row>
    <row r="991" spans="1:28" s="10" customFormat="1" ht="93.75" customHeight="1" x14ac:dyDescent="0.25">
      <c r="A991" s="15">
        <f>IF(OR(C991=0,C991=""),"",COUNTA($C$794:C991))</f>
        <v>176</v>
      </c>
      <c r="B991" s="23" t="s">
        <v>983</v>
      </c>
      <c r="C991" s="34">
        <v>1974</v>
      </c>
      <c r="D991" s="14">
        <v>2279.8000000000002</v>
      </c>
      <c r="E991" s="14">
        <v>1690.7</v>
      </c>
      <c r="F991" s="14">
        <v>0</v>
      </c>
      <c r="G991" s="13" t="s">
        <v>1110</v>
      </c>
      <c r="H991" s="13"/>
      <c r="I991" s="13"/>
      <c r="J991" s="13"/>
      <c r="K991" s="14"/>
      <c r="L991" s="14"/>
      <c r="M991" s="14"/>
      <c r="N991" s="16"/>
      <c r="O991" s="14"/>
      <c r="P991" s="14"/>
      <c r="Q991" s="14">
        <f t="shared" si="913"/>
        <v>5261778.4000000004</v>
      </c>
      <c r="R991" s="14"/>
      <c r="S991" s="14"/>
      <c r="T991" s="14"/>
      <c r="U991" s="14"/>
      <c r="V991" s="14"/>
      <c r="W991" s="14">
        <f t="shared" si="906"/>
        <v>5261778.4000000004</v>
      </c>
      <c r="X991" s="18" t="s">
        <v>1053</v>
      </c>
      <c r="Y991" s="45">
        <v>0</v>
      </c>
      <c r="Z991" s="45">
        <v>0</v>
      </c>
      <c r="AA991" s="45">
        <v>0</v>
      </c>
      <c r="AB991" s="17">
        <f t="shared" si="907"/>
        <v>5261778.4000000004</v>
      </c>
    </row>
    <row r="992" spans="1:28" s="10" customFormat="1" ht="93.75" customHeight="1" x14ac:dyDescent="0.25">
      <c r="A992" s="15">
        <f>IF(OR(C992=0,C992=""),"",COUNTA($C$794:C992))</f>
        <v>177</v>
      </c>
      <c r="B992" s="23" t="s">
        <v>984</v>
      </c>
      <c r="C992" s="34">
        <v>1974</v>
      </c>
      <c r="D992" s="14">
        <v>2197.1</v>
      </c>
      <c r="E992" s="14">
        <v>1691.9</v>
      </c>
      <c r="F992" s="14">
        <v>0</v>
      </c>
      <c r="G992" s="13" t="s">
        <v>1110</v>
      </c>
      <c r="H992" s="13"/>
      <c r="I992" s="13"/>
      <c r="J992" s="13"/>
      <c r="K992" s="14"/>
      <c r="L992" s="14"/>
      <c r="M992" s="14"/>
      <c r="N992" s="16"/>
      <c r="O992" s="14"/>
      <c r="P992" s="14"/>
      <c r="Q992" s="14">
        <f t="shared" si="913"/>
        <v>5070906.8</v>
      </c>
      <c r="R992" s="14"/>
      <c r="S992" s="14"/>
      <c r="T992" s="14"/>
      <c r="U992" s="14"/>
      <c r="V992" s="14"/>
      <c r="W992" s="14">
        <f t="shared" si="906"/>
        <v>5070906.8</v>
      </c>
      <c r="X992" s="18" t="s">
        <v>1053</v>
      </c>
      <c r="Y992" s="45">
        <v>0</v>
      </c>
      <c r="Z992" s="45">
        <v>0</v>
      </c>
      <c r="AA992" s="45">
        <v>0</v>
      </c>
      <c r="AB992" s="17">
        <f t="shared" si="907"/>
        <v>5070906.8</v>
      </c>
    </row>
    <row r="993" spans="1:28" s="10" customFormat="1" ht="93.75" customHeight="1" x14ac:dyDescent="0.25">
      <c r="A993" s="15">
        <f>IF(OR(C993=0,C993=""),"",COUNTA($C$794:C993))</f>
        <v>178</v>
      </c>
      <c r="B993" s="23" t="s">
        <v>985</v>
      </c>
      <c r="C993" s="34">
        <v>1974</v>
      </c>
      <c r="D993" s="14">
        <v>3485.3</v>
      </c>
      <c r="E993" s="14">
        <v>2661.8</v>
      </c>
      <c r="F993" s="14">
        <v>29.9</v>
      </c>
      <c r="G993" s="13" t="s">
        <v>1110</v>
      </c>
      <c r="H993" s="13"/>
      <c r="I993" s="13"/>
      <c r="J993" s="13"/>
      <c r="K993" s="14"/>
      <c r="L993" s="14"/>
      <c r="M993" s="14"/>
      <c r="N993" s="16"/>
      <c r="O993" s="14"/>
      <c r="P993" s="14"/>
      <c r="Q993" s="14">
        <f t="shared" si="913"/>
        <v>8044072.4000000004</v>
      </c>
      <c r="R993" s="14"/>
      <c r="S993" s="14"/>
      <c r="T993" s="14"/>
      <c r="U993" s="14"/>
      <c r="V993" s="13"/>
      <c r="W993" s="14">
        <f t="shared" si="906"/>
        <v>8044072.4000000004</v>
      </c>
      <c r="X993" s="18" t="s">
        <v>1053</v>
      </c>
      <c r="Y993" s="45">
        <v>0</v>
      </c>
      <c r="Z993" s="45">
        <v>0</v>
      </c>
      <c r="AA993" s="45">
        <v>0</v>
      </c>
      <c r="AB993" s="17">
        <f t="shared" si="907"/>
        <v>8044072.4000000004</v>
      </c>
    </row>
    <row r="994" spans="1:28" s="10" customFormat="1" ht="93.75" customHeight="1" x14ac:dyDescent="0.25">
      <c r="A994" s="15">
        <f>IF(OR(C994=0,C994=""),"",COUNTA($C$794:C994))</f>
        <v>179</v>
      </c>
      <c r="B994" s="23" t="s">
        <v>986</v>
      </c>
      <c r="C994" s="34">
        <v>1974</v>
      </c>
      <c r="D994" s="14">
        <v>3374.8</v>
      </c>
      <c r="E994" s="14">
        <v>1913.5</v>
      </c>
      <c r="F994" s="14">
        <v>272.5</v>
      </c>
      <c r="G994" s="13" t="s">
        <v>1114</v>
      </c>
      <c r="H994" s="13"/>
      <c r="I994" s="13"/>
      <c r="J994" s="13"/>
      <c r="K994" s="14"/>
      <c r="L994" s="14"/>
      <c r="M994" s="14"/>
      <c r="N994" s="16"/>
      <c r="O994" s="14"/>
      <c r="P994" s="14"/>
      <c r="Q994" s="14">
        <f t="shared" ref="Q994:Q995" si="914">845*D994</f>
        <v>2851706</v>
      </c>
      <c r="R994" s="14"/>
      <c r="S994" s="14"/>
      <c r="T994" s="14"/>
      <c r="U994" s="14"/>
      <c r="V994" s="13"/>
      <c r="W994" s="14">
        <f t="shared" si="906"/>
        <v>2851706</v>
      </c>
      <c r="X994" s="18" t="s">
        <v>1053</v>
      </c>
      <c r="Y994" s="45">
        <v>0</v>
      </c>
      <c r="Z994" s="45">
        <v>0</v>
      </c>
      <c r="AA994" s="45">
        <v>0</v>
      </c>
      <c r="AB994" s="17">
        <f t="shared" si="907"/>
        <v>2851706</v>
      </c>
    </row>
    <row r="995" spans="1:28" s="10" customFormat="1" ht="93.75" customHeight="1" x14ac:dyDescent="0.25">
      <c r="A995" s="15">
        <f>IF(OR(C995=0,C995=""),"",COUNTA($C$794:C995))</f>
        <v>180</v>
      </c>
      <c r="B995" s="23" t="s">
        <v>987</v>
      </c>
      <c r="C995" s="34">
        <v>1974</v>
      </c>
      <c r="D995" s="14">
        <v>3175.2</v>
      </c>
      <c r="E995" s="14">
        <v>1984.1</v>
      </c>
      <c r="F995" s="14">
        <v>0</v>
      </c>
      <c r="G995" s="13" t="s">
        <v>1114</v>
      </c>
      <c r="H995" s="13"/>
      <c r="I995" s="13"/>
      <c r="J995" s="13"/>
      <c r="K995" s="14"/>
      <c r="L995" s="14"/>
      <c r="M995" s="14"/>
      <c r="N995" s="16"/>
      <c r="O995" s="14"/>
      <c r="P995" s="14"/>
      <c r="Q995" s="14">
        <f t="shared" si="914"/>
        <v>2683044</v>
      </c>
      <c r="R995" s="14"/>
      <c r="S995" s="14"/>
      <c r="T995" s="14"/>
      <c r="U995" s="14"/>
      <c r="V995" s="14"/>
      <c r="W995" s="14">
        <f t="shared" si="906"/>
        <v>2683044</v>
      </c>
      <c r="X995" s="18" t="s">
        <v>1053</v>
      </c>
      <c r="Y995" s="45">
        <v>0</v>
      </c>
      <c r="Z995" s="45">
        <v>0</v>
      </c>
      <c r="AA995" s="45">
        <v>0</v>
      </c>
      <c r="AB995" s="17">
        <f t="shared" si="907"/>
        <v>2683044</v>
      </c>
    </row>
    <row r="996" spans="1:28" s="10" customFormat="1" ht="93.75" customHeight="1" x14ac:dyDescent="0.25">
      <c r="A996" s="15">
        <f>IF(OR(C996=0,C996=""),"",COUNTA($C$794:C996))</f>
        <v>181</v>
      </c>
      <c r="B996" s="23" t="s">
        <v>988</v>
      </c>
      <c r="C996" s="34">
        <v>1974</v>
      </c>
      <c r="D996" s="14">
        <v>4301.62</v>
      </c>
      <c r="E996" s="14">
        <v>2926</v>
      </c>
      <c r="F996" s="14">
        <v>104</v>
      </c>
      <c r="G996" s="13" t="s">
        <v>1110</v>
      </c>
      <c r="H996" s="13"/>
      <c r="I996" s="13"/>
      <c r="J996" s="13"/>
      <c r="K996" s="14"/>
      <c r="L996" s="14"/>
      <c r="M996" s="14"/>
      <c r="N996" s="16"/>
      <c r="O996" s="14"/>
      <c r="P996" s="14"/>
      <c r="Q996" s="14">
        <f t="shared" ref="Q996:Q1025" si="915">2308*D996</f>
        <v>9928138.959999999</v>
      </c>
      <c r="R996" s="14"/>
      <c r="S996" s="14"/>
      <c r="T996" s="14"/>
      <c r="U996" s="14"/>
      <c r="V996" s="14"/>
      <c r="W996" s="14">
        <f t="shared" si="906"/>
        <v>9928138.959999999</v>
      </c>
      <c r="X996" s="18" t="s">
        <v>1053</v>
      </c>
      <c r="Y996" s="45">
        <v>0</v>
      </c>
      <c r="Z996" s="45">
        <v>0</v>
      </c>
      <c r="AA996" s="45">
        <v>0</v>
      </c>
      <c r="AB996" s="17">
        <f t="shared" si="907"/>
        <v>9928138.959999999</v>
      </c>
    </row>
    <row r="997" spans="1:28" s="10" customFormat="1" ht="93.75" customHeight="1" x14ac:dyDescent="0.25">
      <c r="A997" s="15">
        <f>IF(OR(C997=0,C997=""),"",COUNTA($C$794:C997))</f>
        <v>182</v>
      </c>
      <c r="B997" s="23" t="s">
        <v>989</v>
      </c>
      <c r="C997" s="34">
        <v>1974</v>
      </c>
      <c r="D997" s="14">
        <v>6001.4</v>
      </c>
      <c r="E997" s="14">
        <v>4414.5</v>
      </c>
      <c r="F997" s="14">
        <v>0</v>
      </c>
      <c r="G997" s="13" t="s">
        <v>1110</v>
      </c>
      <c r="H997" s="13"/>
      <c r="I997" s="13"/>
      <c r="J997" s="13"/>
      <c r="K997" s="14"/>
      <c r="L997" s="14"/>
      <c r="M997" s="14"/>
      <c r="N997" s="16"/>
      <c r="O997" s="14"/>
      <c r="P997" s="14"/>
      <c r="Q997" s="14">
        <f t="shared" si="915"/>
        <v>13851231.199999999</v>
      </c>
      <c r="R997" s="14"/>
      <c r="S997" s="14"/>
      <c r="T997" s="14"/>
      <c r="U997" s="14"/>
      <c r="V997" s="14"/>
      <c r="W997" s="14">
        <f t="shared" si="906"/>
        <v>13851231.199999999</v>
      </c>
      <c r="X997" s="18" t="s">
        <v>1053</v>
      </c>
      <c r="Y997" s="45">
        <v>0</v>
      </c>
      <c r="Z997" s="45">
        <v>0</v>
      </c>
      <c r="AA997" s="45">
        <v>0</v>
      </c>
      <c r="AB997" s="17">
        <f t="shared" si="907"/>
        <v>13851231.199999999</v>
      </c>
    </row>
    <row r="998" spans="1:28" s="10" customFormat="1" ht="93.75" customHeight="1" x14ac:dyDescent="0.25">
      <c r="A998" s="15">
        <f>IF(OR(C998=0,C998=""),"",COUNTA($C$794:C998))</f>
        <v>183</v>
      </c>
      <c r="B998" s="23" t="s">
        <v>990</v>
      </c>
      <c r="C998" s="34">
        <v>1974</v>
      </c>
      <c r="D998" s="14">
        <v>2376.5</v>
      </c>
      <c r="E998" s="14">
        <v>1873.5</v>
      </c>
      <c r="F998" s="14">
        <v>23.3</v>
      </c>
      <c r="G998" s="13" t="s">
        <v>1110</v>
      </c>
      <c r="H998" s="13"/>
      <c r="I998" s="13"/>
      <c r="J998" s="13"/>
      <c r="K998" s="14"/>
      <c r="L998" s="14"/>
      <c r="M998" s="14"/>
      <c r="N998" s="16"/>
      <c r="O998" s="14"/>
      <c r="P998" s="14"/>
      <c r="Q998" s="14">
        <f t="shared" si="915"/>
        <v>5484962</v>
      </c>
      <c r="R998" s="14"/>
      <c r="S998" s="14"/>
      <c r="T998" s="14"/>
      <c r="U998" s="14"/>
      <c r="V998" s="14"/>
      <c r="W998" s="14">
        <f t="shared" si="906"/>
        <v>5484962</v>
      </c>
      <c r="X998" s="18" t="s">
        <v>1053</v>
      </c>
      <c r="Y998" s="45">
        <v>0</v>
      </c>
      <c r="Z998" s="45">
        <v>0</v>
      </c>
      <c r="AA998" s="45">
        <v>0</v>
      </c>
      <c r="AB998" s="17">
        <f t="shared" si="907"/>
        <v>5484962</v>
      </c>
    </row>
    <row r="999" spans="1:28" s="10" customFormat="1" ht="93.75" customHeight="1" x14ac:dyDescent="0.25">
      <c r="A999" s="15">
        <f>IF(OR(C999=0,C999=""),"",COUNTA($C$794:C999))</f>
        <v>184</v>
      </c>
      <c r="B999" s="23" t="s">
        <v>991</v>
      </c>
      <c r="C999" s="34">
        <v>1974</v>
      </c>
      <c r="D999" s="14">
        <v>5887.1</v>
      </c>
      <c r="E999" s="14">
        <v>4454.3</v>
      </c>
      <c r="F999" s="14">
        <v>0</v>
      </c>
      <c r="G999" s="13" t="s">
        <v>1110</v>
      </c>
      <c r="H999" s="13"/>
      <c r="I999" s="13"/>
      <c r="J999" s="13"/>
      <c r="K999" s="14"/>
      <c r="L999" s="14"/>
      <c r="M999" s="14"/>
      <c r="N999" s="16"/>
      <c r="O999" s="14"/>
      <c r="P999" s="14"/>
      <c r="Q999" s="14">
        <f t="shared" si="915"/>
        <v>13587426.800000001</v>
      </c>
      <c r="R999" s="14"/>
      <c r="S999" s="14"/>
      <c r="T999" s="14"/>
      <c r="U999" s="14"/>
      <c r="V999" s="14"/>
      <c r="W999" s="14">
        <f t="shared" si="906"/>
        <v>13587426.800000001</v>
      </c>
      <c r="X999" s="18" t="s">
        <v>1053</v>
      </c>
      <c r="Y999" s="45">
        <v>0</v>
      </c>
      <c r="Z999" s="45">
        <v>0</v>
      </c>
      <c r="AA999" s="45">
        <v>0</v>
      </c>
      <c r="AB999" s="17">
        <f t="shared" si="907"/>
        <v>13587426.800000001</v>
      </c>
    </row>
    <row r="1000" spans="1:28" s="10" customFormat="1" ht="93.75" customHeight="1" x14ac:dyDescent="0.25">
      <c r="A1000" s="15">
        <f>IF(OR(C1000=0,C1000=""),"",COUNTA($C$794:C1000))</f>
        <v>185</v>
      </c>
      <c r="B1000" s="23" t="s">
        <v>992</v>
      </c>
      <c r="C1000" s="34">
        <v>1974</v>
      </c>
      <c r="D1000" s="14">
        <v>5255.5</v>
      </c>
      <c r="E1000" s="14">
        <v>3509.8</v>
      </c>
      <c r="F1000" s="14">
        <v>0</v>
      </c>
      <c r="G1000" s="13" t="s">
        <v>1109</v>
      </c>
      <c r="H1000" s="13"/>
      <c r="I1000" s="13"/>
      <c r="J1000" s="13"/>
      <c r="K1000" s="14"/>
      <c r="L1000" s="14"/>
      <c r="M1000" s="14"/>
      <c r="N1000" s="16"/>
      <c r="O1000" s="14"/>
      <c r="P1000" s="14"/>
      <c r="Q1000" s="14">
        <f t="shared" si="915"/>
        <v>12129694</v>
      </c>
      <c r="R1000" s="14"/>
      <c r="S1000" s="14"/>
      <c r="T1000" s="14"/>
      <c r="U1000" s="14"/>
      <c r="V1000" s="14"/>
      <c r="W1000" s="14">
        <f t="shared" si="906"/>
        <v>12129694</v>
      </c>
      <c r="X1000" s="18" t="s">
        <v>1053</v>
      </c>
      <c r="Y1000" s="45">
        <v>0</v>
      </c>
      <c r="Z1000" s="45">
        <v>0</v>
      </c>
      <c r="AA1000" s="45">
        <v>0</v>
      </c>
      <c r="AB1000" s="17">
        <f t="shared" si="907"/>
        <v>12129694</v>
      </c>
    </row>
    <row r="1001" spans="1:28" s="10" customFormat="1" ht="93.75" customHeight="1" x14ac:dyDescent="0.25">
      <c r="A1001" s="15">
        <f>IF(OR(C1001=0,C1001=""),"",COUNTA($C$794:C1001))</f>
        <v>186</v>
      </c>
      <c r="B1001" s="23" t="s">
        <v>993</v>
      </c>
      <c r="C1001" s="34">
        <v>1974</v>
      </c>
      <c r="D1001" s="14">
        <v>2274</v>
      </c>
      <c r="E1001" s="14">
        <v>1675.1</v>
      </c>
      <c r="F1001" s="14">
        <v>0</v>
      </c>
      <c r="G1001" s="13" t="s">
        <v>1110</v>
      </c>
      <c r="H1001" s="13"/>
      <c r="I1001" s="13"/>
      <c r="J1001" s="13"/>
      <c r="K1001" s="14"/>
      <c r="L1001" s="14"/>
      <c r="M1001" s="14"/>
      <c r="N1001" s="14"/>
      <c r="O1001" s="14"/>
      <c r="P1001" s="14"/>
      <c r="Q1001" s="14">
        <f t="shared" si="915"/>
        <v>5248392</v>
      </c>
      <c r="R1001" s="14"/>
      <c r="S1001" s="14"/>
      <c r="T1001" s="14"/>
      <c r="U1001" s="14"/>
      <c r="V1001" s="14"/>
      <c r="W1001" s="14">
        <f t="shared" si="906"/>
        <v>5248392</v>
      </c>
      <c r="X1001" s="18" t="s">
        <v>1053</v>
      </c>
      <c r="Y1001" s="45">
        <v>0</v>
      </c>
      <c r="Z1001" s="45">
        <v>0</v>
      </c>
      <c r="AA1001" s="45">
        <v>0</v>
      </c>
      <c r="AB1001" s="17">
        <f t="shared" si="907"/>
        <v>5248392</v>
      </c>
    </row>
    <row r="1002" spans="1:28" s="10" customFormat="1" ht="93.75" customHeight="1" x14ac:dyDescent="0.25">
      <c r="A1002" s="15">
        <f>IF(OR(C1002=0,C1002=""),"",COUNTA($C$794:C1002))</f>
        <v>187</v>
      </c>
      <c r="B1002" s="23" t="s">
        <v>994</v>
      </c>
      <c r="C1002" s="34">
        <v>1974</v>
      </c>
      <c r="D1002" s="14">
        <v>6004</v>
      </c>
      <c r="E1002" s="14">
        <v>4404.6000000000004</v>
      </c>
      <c r="F1002" s="14">
        <v>0</v>
      </c>
      <c r="G1002" s="13" t="s">
        <v>1110</v>
      </c>
      <c r="H1002" s="13"/>
      <c r="I1002" s="13"/>
      <c r="J1002" s="13"/>
      <c r="K1002" s="14"/>
      <c r="L1002" s="14"/>
      <c r="M1002" s="14"/>
      <c r="N1002" s="16"/>
      <c r="O1002" s="14"/>
      <c r="P1002" s="14"/>
      <c r="Q1002" s="14">
        <f t="shared" si="915"/>
        <v>13857232</v>
      </c>
      <c r="R1002" s="14"/>
      <c r="S1002" s="14"/>
      <c r="T1002" s="14"/>
      <c r="U1002" s="14"/>
      <c r="V1002" s="14"/>
      <c r="W1002" s="14">
        <f t="shared" si="906"/>
        <v>13857232</v>
      </c>
      <c r="X1002" s="18" t="s">
        <v>1053</v>
      </c>
      <c r="Y1002" s="45">
        <v>0</v>
      </c>
      <c r="Z1002" s="45">
        <v>0</v>
      </c>
      <c r="AA1002" s="45">
        <v>0</v>
      </c>
      <c r="AB1002" s="17">
        <f t="shared" si="907"/>
        <v>13857232</v>
      </c>
    </row>
    <row r="1003" spans="1:28" s="10" customFormat="1" ht="93.75" customHeight="1" x14ac:dyDescent="0.25">
      <c r="A1003" s="15">
        <f>IF(OR(C1003=0,C1003=""),"",COUNTA($C$794:C1003))</f>
        <v>188</v>
      </c>
      <c r="B1003" s="23" t="s">
        <v>995</v>
      </c>
      <c r="C1003" s="34">
        <v>1974</v>
      </c>
      <c r="D1003" s="14">
        <v>5862.8</v>
      </c>
      <c r="E1003" s="14">
        <v>4431.5</v>
      </c>
      <c r="F1003" s="14">
        <v>0</v>
      </c>
      <c r="G1003" s="13" t="s">
        <v>1110</v>
      </c>
      <c r="H1003" s="13"/>
      <c r="I1003" s="13"/>
      <c r="J1003" s="13"/>
      <c r="K1003" s="14"/>
      <c r="L1003" s="14"/>
      <c r="M1003" s="14"/>
      <c r="N1003" s="16"/>
      <c r="O1003" s="14"/>
      <c r="P1003" s="14"/>
      <c r="Q1003" s="14">
        <f t="shared" si="915"/>
        <v>13531342.4</v>
      </c>
      <c r="R1003" s="14"/>
      <c r="S1003" s="14"/>
      <c r="T1003" s="14"/>
      <c r="U1003" s="14"/>
      <c r="V1003" s="14"/>
      <c r="W1003" s="14">
        <f t="shared" si="906"/>
        <v>13531342.4</v>
      </c>
      <c r="X1003" s="18" t="s">
        <v>1053</v>
      </c>
      <c r="Y1003" s="45">
        <v>0</v>
      </c>
      <c r="Z1003" s="45">
        <v>0</v>
      </c>
      <c r="AA1003" s="45">
        <v>0</v>
      </c>
      <c r="AB1003" s="17">
        <f t="shared" si="907"/>
        <v>13531342.4</v>
      </c>
    </row>
    <row r="1004" spans="1:28" s="10" customFormat="1" ht="93.75" customHeight="1" x14ac:dyDescent="0.25">
      <c r="A1004" s="15">
        <f>IF(OR(C1004=0,C1004=""),"",COUNTA($C$794:C1004))</f>
        <v>189</v>
      </c>
      <c r="B1004" s="23" t="s">
        <v>996</v>
      </c>
      <c r="C1004" s="34">
        <v>1974</v>
      </c>
      <c r="D1004" s="14">
        <v>3617.6</v>
      </c>
      <c r="E1004" s="14">
        <v>2667</v>
      </c>
      <c r="F1004" s="14">
        <v>0</v>
      </c>
      <c r="G1004" s="13" t="s">
        <v>1110</v>
      </c>
      <c r="H1004" s="14"/>
      <c r="I1004" s="14"/>
      <c r="J1004" s="13"/>
      <c r="K1004" s="14"/>
      <c r="L1004" s="14"/>
      <c r="M1004" s="14"/>
      <c r="N1004" s="16"/>
      <c r="O1004" s="14"/>
      <c r="P1004" s="14"/>
      <c r="Q1004" s="14">
        <f t="shared" si="915"/>
        <v>8349420.7999999998</v>
      </c>
      <c r="R1004" s="14"/>
      <c r="S1004" s="14"/>
      <c r="T1004" s="14"/>
      <c r="U1004" s="14"/>
      <c r="V1004" s="14"/>
      <c r="W1004" s="14">
        <f t="shared" si="906"/>
        <v>8349420.7999999998</v>
      </c>
      <c r="X1004" s="18" t="s">
        <v>1053</v>
      </c>
      <c r="Y1004" s="45">
        <v>0</v>
      </c>
      <c r="Z1004" s="45">
        <v>0</v>
      </c>
      <c r="AA1004" s="45">
        <v>0</v>
      </c>
      <c r="AB1004" s="17">
        <f t="shared" si="907"/>
        <v>8349420.7999999998</v>
      </c>
    </row>
    <row r="1005" spans="1:28" s="10" customFormat="1" ht="93.75" customHeight="1" x14ac:dyDescent="0.25">
      <c r="A1005" s="15">
        <f>IF(OR(C1005=0,C1005=""),"",COUNTA($C$794:C1005))</f>
        <v>190</v>
      </c>
      <c r="B1005" s="23" t="s">
        <v>148</v>
      </c>
      <c r="C1005" s="34">
        <v>1974</v>
      </c>
      <c r="D1005" s="14">
        <v>4217.1000000000004</v>
      </c>
      <c r="E1005" s="14">
        <v>3251.6</v>
      </c>
      <c r="F1005" s="14">
        <v>965.5</v>
      </c>
      <c r="G1005" s="13" t="s">
        <v>1110</v>
      </c>
      <c r="H1005" s="13"/>
      <c r="I1005" s="13"/>
      <c r="J1005" s="13"/>
      <c r="K1005" s="14"/>
      <c r="L1005" s="14"/>
      <c r="M1005" s="14"/>
      <c r="N1005" s="16"/>
      <c r="O1005" s="14"/>
      <c r="P1005" s="14"/>
      <c r="Q1005" s="14">
        <f t="shared" si="915"/>
        <v>9733066.8000000007</v>
      </c>
      <c r="R1005" s="14"/>
      <c r="S1005" s="14"/>
      <c r="T1005" s="14"/>
      <c r="U1005" s="14"/>
      <c r="V1005" s="14"/>
      <c r="W1005" s="14">
        <f t="shared" si="906"/>
        <v>9733066.8000000007</v>
      </c>
      <c r="X1005" s="18" t="s">
        <v>1053</v>
      </c>
      <c r="Y1005" s="45">
        <v>0</v>
      </c>
      <c r="Z1005" s="45">
        <v>0</v>
      </c>
      <c r="AA1005" s="45">
        <v>0</v>
      </c>
      <c r="AB1005" s="17">
        <f t="shared" si="907"/>
        <v>9733066.8000000007</v>
      </c>
    </row>
    <row r="1006" spans="1:28" s="10" customFormat="1" ht="93.75" customHeight="1" x14ac:dyDescent="0.25">
      <c r="A1006" s="15">
        <f>IF(OR(C1006=0,C1006=""),"",COUNTA($C$794:C1006))</f>
        <v>191</v>
      </c>
      <c r="B1006" s="23" t="s">
        <v>997</v>
      </c>
      <c r="C1006" s="34">
        <v>1974</v>
      </c>
      <c r="D1006" s="14">
        <v>5922.3</v>
      </c>
      <c r="E1006" s="14">
        <v>4416.3999999999996</v>
      </c>
      <c r="F1006" s="14">
        <v>142</v>
      </c>
      <c r="G1006" s="13" t="s">
        <v>1110</v>
      </c>
      <c r="H1006" s="13"/>
      <c r="I1006" s="13"/>
      <c r="J1006" s="13"/>
      <c r="K1006" s="14"/>
      <c r="L1006" s="14"/>
      <c r="M1006" s="14"/>
      <c r="N1006" s="16"/>
      <c r="O1006" s="14"/>
      <c r="P1006" s="14"/>
      <c r="Q1006" s="14">
        <f t="shared" si="915"/>
        <v>13668668.4</v>
      </c>
      <c r="R1006" s="14"/>
      <c r="S1006" s="14"/>
      <c r="T1006" s="14"/>
      <c r="U1006" s="14"/>
      <c r="V1006" s="14"/>
      <c r="W1006" s="14">
        <f t="shared" si="906"/>
        <v>13668668.4</v>
      </c>
      <c r="X1006" s="18" t="s">
        <v>1053</v>
      </c>
      <c r="Y1006" s="45">
        <v>0</v>
      </c>
      <c r="Z1006" s="45">
        <v>0</v>
      </c>
      <c r="AA1006" s="45">
        <v>0</v>
      </c>
      <c r="AB1006" s="17">
        <f t="shared" si="907"/>
        <v>13668668.4</v>
      </c>
    </row>
    <row r="1007" spans="1:28" s="10" customFormat="1" ht="93.75" customHeight="1" x14ac:dyDescent="0.25">
      <c r="A1007" s="15">
        <f>IF(OR(C1007=0,C1007=""),"",COUNTA($C$794:C1007))</f>
        <v>192</v>
      </c>
      <c r="B1007" s="23" t="s">
        <v>998</v>
      </c>
      <c r="C1007" s="34">
        <v>1974</v>
      </c>
      <c r="D1007" s="14">
        <v>7690.2</v>
      </c>
      <c r="E1007" s="14">
        <v>5708.1</v>
      </c>
      <c r="F1007" s="14">
        <v>0</v>
      </c>
      <c r="G1007" s="13" t="s">
        <v>1110</v>
      </c>
      <c r="H1007" s="13"/>
      <c r="I1007" s="13"/>
      <c r="J1007" s="13"/>
      <c r="K1007" s="14"/>
      <c r="L1007" s="14"/>
      <c r="M1007" s="14"/>
      <c r="N1007" s="16"/>
      <c r="O1007" s="14"/>
      <c r="P1007" s="14"/>
      <c r="Q1007" s="14">
        <f t="shared" si="915"/>
        <v>17748981.599999998</v>
      </c>
      <c r="R1007" s="14"/>
      <c r="S1007" s="14"/>
      <c r="T1007" s="14"/>
      <c r="U1007" s="14"/>
      <c r="V1007" s="14"/>
      <c r="W1007" s="14">
        <f t="shared" si="906"/>
        <v>17748981.599999998</v>
      </c>
      <c r="X1007" s="18" t="s">
        <v>1053</v>
      </c>
      <c r="Y1007" s="45">
        <v>0</v>
      </c>
      <c r="Z1007" s="45">
        <v>0</v>
      </c>
      <c r="AA1007" s="45">
        <v>0</v>
      </c>
      <c r="AB1007" s="17">
        <f t="shared" si="907"/>
        <v>17748981.599999998</v>
      </c>
    </row>
    <row r="1008" spans="1:28" s="10" customFormat="1" ht="93.75" customHeight="1" x14ac:dyDescent="0.25">
      <c r="A1008" s="15">
        <f>IF(OR(C1008=0,C1008=""),"",COUNTA($C$794:C1008))</f>
        <v>193</v>
      </c>
      <c r="B1008" s="23" t="s">
        <v>999</v>
      </c>
      <c r="C1008" s="34">
        <v>1974</v>
      </c>
      <c r="D1008" s="14">
        <v>5078</v>
      </c>
      <c r="E1008" s="14">
        <v>3597.1</v>
      </c>
      <c r="F1008" s="14">
        <v>163.19999999999999</v>
      </c>
      <c r="G1008" s="13" t="s">
        <v>1110</v>
      </c>
      <c r="H1008" s="13"/>
      <c r="I1008" s="13"/>
      <c r="J1008" s="13"/>
      <c r="K1008" s="14"/>
      <c r="L1008" s="14"/>
      <c r="M1008" s="14"/>
      <c r="N1008" s="16"/>
      <c r="O1008" s="14"/>
      <c r="P1008" s="14"/>
      <c r="Q1008" s="14">
        <f t="shared" si="915"/>
        <v>11720024</v>
      </c>
      <c r="R1008" s="14"/>
      <c r="S1008" s="14"/>
      <c r="T1008" s="14"/>
      <c r="U1008" s="14"/>
      <c r="V1008" s="14"/>
      <c r="W1008" s="14">
        <f t="shared" si="906"/>
        <v>11720024</v>
      </c>
      <c r="X1008" s="18" t="s">
        <v>1053</v>
      </c>
      <c r="Y1008" s="45">
        <v>0</v>
      </c>
      <c r="Z1008" s="45">
        <v>0</v>
      </c>
      <c r="AA1008" s="45">
        <v>0</v>
      </c>
      <c r="AB1008" s="17">
        <f t="shared" si="907"/>
        <v>11720024</v>
      </c>
    </row>
    <row r="1009" spans="1:28" s="10" customFormat="1" ht="93.75" customHeight="1" x14ac:dyDescent="0.25">
      <c r="A1009" s="15">
        <f>IF(OR(C1009=0,C1009=""),"",COUNTA($C$794:C1009))</f>
        <v>194</v>
      </c>
      <c r="B1009" s="23" t="s">
        <v>1000</v>
      </c>
      <c r="C1009" s="34">
        <v>1974</v>
      </c>
      <c r="D1009" s="14">
        <v>4533.7</v>
      </c>
      <c r="E1009" s="14">
        <v>4208</v>
      </c>
      <c r="F1009" s="14">
        <v>0</v>
      </c>
      <c r="G1009" s="13" t="s">
        <v>1110</v>
      </c>
      <c r="H1009" s="13"/>
      <c r="I1009" s="13"/>
      <c r="J1009" s="13"/>
      <c r="K1009" s="14"/>
      <c r="L1009" s="14"/>
      <c r="M1009" s="14"/>
      <c r="N1009" s="16"/>
      <c r="O1009" s="14"/>
      <c r="P1009" s="14"/>
      <c r="Q1009" s="14">
        <f t="shared" si="915"/>
        <v>10463779.6</v>
      </c>
      <c r="R1009" s="14"/>
      <c r="S1009" s="14"/>
      <c r="T1009" s="14"/>
      <c r="U1009" s="14"/>
      <c r="V1009" s="14"/>
      <c r="W1009" s="14">
        <f t="shared" si="906"/>
        <v>10463779.6</v>
      </c>
      <c r="X1009" s="18" t="s">
        <v>1053</v>
      </c>
      <c r="Y1009" s="45">
        <v>0</v>
      </c>
      <c r="Z1009" s="45">
        <v>0</v>
      </c>
      <c r="AA1009" s="45">
        <v>0</v>
      </c>
      <c r="AB1009" s="17">
        <f t="shared" si="907"/>
        <v>10463779.6</v>
      </c>
    </row>
    <row r="1010" spans="1:28" s="10" customFormat="1" ht="93.75" customHeight="1" x14ac:dyDescent="0.25">
      <c r="A1010" s="15">
        <f>IF(OR(C1010=0,C1010=""),"",COUNTA($C$794:C1010))</f>
        <v>195</v>
      </c>
      <c r="B1010" s="23" t="s">
        <v>1001</v>
      </c>
      <c r="C1010" s="34">
        <v>1974</v>
      </c>
      <c r="D1010" s="14">
        <v>7537.9</v>
      </c>
      <c r="E1010" s="14">
        <v>5700.9</v>
      </c>
      <c r="F1010" s="14">
        <v>59.8</v>
      </c>
      <c r="G1010" s="13" t="s">
        <v>1110</v>
      </c>
      <c r="H1010" s="13"/>
      <c r="I1010" s="13"/>
      <c r="J1010" s="13"/>
      <c r="K1010" s="14"/>
      <c r="L1010" s="14"/>
      <c r="M1010" s="14"/>
      <c r="N1010" s="16"/>
      <c r="O1010" s="14"/>
      <c r="P1010" s="14"/>
      <c r="Q1010" s="14">
        <f t="shared" si="915"/>
        <v>17397473.199999999</v>
      </c>
      <c r="R1010" s="14"/>
      <c r="S1010" s="14"/>
      <c r="T1010" s="14"/>
      <c r="U1010" s="14"/>
      <c r="V1010" s="14"/>
      <c r="W1010" s="14">
        <f t="shared" si="906"/>
        <v>17397473.199999999</v>
      </c>
      <c r="X1010" s="18" t="s">
        <v>1053</v>
      </c>
      <c r="Y1010" s="45">
        <v>0</v>
      </c>
      <c r="Z1010" s="45">
        <v>0</v>
      </c>
      <c r="AA1010" s="45">
        <v>0</v>
      </c>
      <c r="AB1010" s="17">
        <f t="shared" si="907"/>
        <v>17397473.199999999</v>
      </c>
    </row>
    <row r="1011" spans="1:28" s="10" customFormat="1" ht="93.75" customHeight="1" x14ac:dyDescent="0.25">
      <c r="A1011" s="15">
        <f>IF(OR(C1011=0,C1011=""),"",COUNTA($C$794:C1011))</f>
        <v>196</v>
      </c>
      <c r="B1011" s="23" t="s">
        <v>1020</v>
      </c>
      <c r="C1011" s="34">
        <v>1975</v>
      </c>
      <c r="D1011" s="14">
        <v>7191.7</v>
      </c>
      <c r="E1011" s="14">
        <v>3587</v>
      </c>
      <c r="F1011" s="14">
        <v>0</v>
      </c>
      <c r="G1011" s="13" t="s">
        <v>1110</v>
      </c>
      <c r="H1011" s="13"/>
      <c r="I1011" s="13"/>
      <c r="J1011" s="13"/>
      <c r="K1011" s="14"/>
      <c r="L1011" s="14"/>
      <c r="M1011" s="14"/>
      <c r="N1011" s="16"/>
      <c r="O1011" s="14"/>
      <c r="P1011" s="14"/>
      <c r="Q1011" s="14">
        <f t="shared" si="915"/>
        <v>16598443.6</v>
      </c>
      <c r="R1011" s="14"/>
      <c r="S1011" s="14"/>
      <c r="T1011" s="14"/>
      <c r="U1011" s="14"/>
      <c r="V1011" s="14"/>
      <c r="W1011" s="14">
        <f t="shared" si="906"/>
        <v>16598443.6</v>
      </c>
      <c r="X1011" s="18" t="s">
        <v>1053</v>
      </c>
      <c r="Y1011" s="45">
        <v>0</v>
      </c>
      <c r="Z1011" s="45">
        <v>0</v>
      </c>
      <c r="AA1011" s="45">
        <v>0</v>
      </c>
      <c r="AB1011" s="17">
        <f t="shared" si="907"/>
        <v>16598443.6</v>
      </c>
    </row>
    <row r="1012" spans="1:28" s="10" customFormat="1" ht="93.75" customHeight="1" x14ac:dyDescent="0.25">
      <c r="A1012" s="15">
        <f>IF(OR(C1012=0,C1012=""),"",COUNTA($C$794:C1012))</f>
        <v>197</v>
      </c>
      <c r="B1012" s="23" t="s">
        <v>1021</v>
      </c>
      <c r="C1012" s="34">
        <v>1975</v>
      </c>
      <c r="D1012" s="14">
        <v>5787.9</v>
      </c>
      <c r="E1012" s="14">
        <v>4374.3</v>
      </c>
      <c r="F1012" s="14">
        <v>0</v>
      </c>
      <c r="G1012" s="13" t="s">
        <v>1110</v>
      </c>
      <c r="H1012" s="13"/>
      <c r="I1012" s="13"/>
      <c r="J1012" s="13"/>
      <c r="K1012" s="14"/>
      <c r="L1012" s="14"/>
      <c r="M1012" s="14"/>
      <c r="N1012" s="16"/>
      <c r="O1012" s="14"/>
      <c r="P1012" s="14"/>
      <c r="Q1012" s="14">
        <f t="shared" si="915"/>
        <v>13358473.199999999</v>
      </c>
      <c r="R1012" s="14"/>
      <c r="S1012" s="14"/>
      <c r="T1012" s="14"/>
      <c r="U1012" s="14"/>
      <c r="V1012" s="14"/>
      <c r="W1012" s="14">
        <f t="shared" si="906"/>
        <v>13358473.199999999</v>
      </c>
      <c r="X1012" s="18" t="s">
        <v>1053</v>
      </c>
      <c r="Y1012" s="45">
        <v>0</v>
      </c>
      <c r="Z1012" s="45">
        <v>0</v>
      </c>
      <c r="AA1012" s="45">
        <v>0</v>
      </c>
      <c r="AB1012" s="17">
        <f t="shared" si="907"/>
        <v>13358473.199999999</v>
      </c>
    </row>
    <row r="1013" spans="1:28" s="10" customFormat="1" ht="93.75" customHeight="1" x14ac:dyDescent="0.25">
      <c r="A1013" s="15">
        <f>IF(OR(C1013=0,C1013=""),"",COUNTA($C$794:C1013))</f>
        <v>198</v>
      </c>
      <c r="B1013" s="23" t="s">
        <v>1022</v>
      </c>
      <c r="C1013" s="34">
        <v>1975</v>
      </c>
      <c r="D1013" s="14">
        <v>1795.1</v>
      </c>
      <c r="E1013" s="14">
        <v>1309.8</v>
      </c>
      <c r="F1013" s="14">
        <v>44.1</v>
      </c>
      <c r="G1013" s="13" t="s">
        <v>1110</v>
      </c>
      <c r="H1013" s="13"/>
      <c r="I1013" s="13"/>
      <c r="J1013" s="13"/>
      <c r="K1013" s="14"/>
      <c r="L1013" s="14"/>
      <c r="M1013" s="14"/>
      <c r="N1013" s="16"/>
      <c r="O1013" s="14"/>
      <c r="P1013" s="14"/>
      <c r="Q1013" s="14">
        <f t="shared" si="915"/>
        <v>4143090.8</v>
      </c>
      <c r="R1013" s="14"/>
      <c r="S1013" s="14"/>
      <c r="T1013" s="14"/>
      <c r="U1013" s="14"/>
      <c r="V1013" s="14"/>
      <c r="W1013" s="14">
        <f t="shared" si="906"/>
        <v>4143090.8</v>
      </c>
      <c r="X1013" s="18" t="s">
        <v>1053</v>
      </c>
      <c r="Y1013" s="45">
        <v>0</v>
      </c>
      <c r="Z1013" s="45">
        <v>0</v>
      </c>
      <c r="AA1013" s="45">
        <v>0</v>
      </c>
      <c r="AB1013" s="17">
        <f t="shared" si="907"/>
        <v>4143090.8</v>
      </c>
    </row>
    <row r="1014" spans="1:28" s="10" customFormat="1" ht="93.75" customHeight="1" x14ac:dyDescent="0.25">
      <c r="A1014" s="15">
        <f>IF(OR(C1014=0,C1014=""),"",COUNTA($C$794:C1014))</f>
        <v>199</v>
      </c>
      <c r="B1014" s="23" t="s">
        <v>1023</v>
      </c>
      <c r="C1014" s="34">
        <v>1975</v>
      </c>
      <c r="D1014" s="14">
        <v>5792.1</v>
      </c>
      <c r="E1014" s="14">
        <v>4306.1000000000004</v>
      </c>
      <c r="F1014" s="14">
        <v>108.5</v>
      </c>
      <c r="G1014" s="13" t="s">
        <v>1110</v>
      </c>
      <c r="H1014" s="13"/>
      <c r="I1014" s="13"/>
      <c r="J1014" s="13"/>
      <c r="K1014" s="14"/>
      <c r="L1014" s="14"/>
      <c r="M1014" s="14"/>
      <c r="N1014" s="16"/>
      <c r="O1014" s="14"/>
      <c r="P1014" s="14"/>
      <c r="Q1014" s="14">
        <f t="shared" si="915"/>
        <v>13368166.800000001</v>
      </c>
      <c r="R1014" s="14"/>
      <c r="S1014" s="14"/>
      <c r="T1014" s="14"/>
      <c r="U1014" s="14"/>
      <c r="V1014" s="14"/>
      <c r="W1014" s="14">
        <f t="shared" si="906"/>
        <v>13368166.800000001</v>
      </c>
      <c r="X1014" s="18" t="s">
        <v>1053</v>
      </c>
      <c r="Y1014" s="45">
        <v>0</v>
      </c>
      <c r="Z1014" s="45">
        <v>0</v>
      </c>
      <c r="AA1014" s="45">
        <v>0</v>
      </c>
      <c r="AB1014" s="17">
        <f t="shared" si="907"/>
        <v>13368166.800000001</v>
      </c>
    </row>
    <row r="1015" spans="1:28" s="10" customFormat="1" ht="93.75" customHeight="1" x14ac:dyDescent="0.25">
      <c r="A1015" s="15">
        <f>IF(OR(C1015=0,C1015=""),"",COUNTA($C$794:C1015))</f>
        <v>200</v>
      </c>
      <c r="B1015" s="23" t="s">
        <v>1024</v>
      </c>
      <c r="C1015" s="34">
        <v>1975</v>
      </c>
      <c r="D1015" s="14">
        <v>3743.1</v>
      </c>
      <c r="E1015" s="14">
        <v>2720.3</v>
      </c>
      <c r="F1015" s="14">
        <v>0</v>
      </c>
      <c r="G1015" s="13" t="s">
        <v>1110</v>
      </c>
      <c r="H1015" s="13"/>
      <c r="I1015" s="13"/>
      <c r="J1015" s="13"/>
      <c r="K1015" s="14"/>
      <c r="L1015" s="14"/>
      <c r="M1015" s="14"/>
      <c r="N1015" s="16"/>
      <c r="O1015" s="14"/>
      <c r="P1015" s="14"/>
      <c r="Q1015" s="14">
        <f t="shared" si="915"/>
        <v>8639074.7999999989</v>
      </c>
      <c r="R1015" s="14"/>
      <c r="S1015" s="14"/>
      <c r="T1015" s="14"/>
      <c r="U1015" s="14"/>
      <c r="V1015" s="14"/>
      <c r="W1015" s="14">
        <f t="shared" si="906"/>
        <v>8639074.7999999989</v>
      </c>
      <c r="X1015" s="18" t="s">
        <v>1053</v>
      </c>
      <c r="Y1015" s="45">
        <v>0</v>
      </c>
      <c r="Z1015" s="45">
        <v>0</v>
      </c>
      <c r="AA1015" s="45">
        <v>0</v>
      </c>
      <c r="AB1015" s="17">
        <f t="shared" si="907"/>
        <v>8639074.7999999989</v>
      </c>
    </row>
    <row r="1016" spans="1:28" s="10" customFormat="1" ht="93.75" customHeight="1" x14ac:dyDescent="0.25">
      <c r="A1016" s="15">
        <f>IF(OR(C1016=0,C1016=""),"",COUNTA($C$794:C1016))</f>
        <v>201</v>
      </c>
      <c r="B1016" s="23" t="s">
        <v>1025</v>
      </c>
      <c r="C1016" s="34">
        <v>1975</v>
      </c>
      <c r="D1016" s="14">
        <v>2433.8000000000002</v>
      </c>
      <c r="E1016" s="14">
        <v>1773.3</v>
      </c>
      <c r="F1016" s="14">
        <v>22.6</v>
      </c>
      <c r="G1016" s="13" t="s">
        <v>1110</v>
      </c>
      <c r="H1016" s="13"/>
      <c r="I1016" s="13"/>
      <c r="J1016" s="13"/>
      <c r="K1016" s="14"/>
      <c r="L1016" s="14"/>
      <c r="M1016" s="14"/>
      <c r="N1016" s="16"/>
      <c r="O1016" s="14"/>
      <c r="P1016" s="14"/>
      <c r="Q1016" s="14">
        <f t="shared" si="915"/>
        <v>5617210.4000000004</v>
      </c>
      <c r="R1016" s="14"/>
      <c r="S1016" s="14"/>
      <c r="T1016" s="14"/>
      <c r="U1016" s="14"/>
      <c r="V1016" s="14"/>
      <c r="W1016" s="14">
        <f t="shared" si="906"/>
        <v>5617210.4000000004</v>
      </c>
      <c r="X1016" s="18" t="s">
        <v>1053</v>
      </c>
      <c r="Y1016" s="45">
        <v>0</v>
      </c>
      <c r="Z1016" s="45">
        <v>0</v>
      </c>
      <c r="AA1016" s="45">
        <v>0</v>
      </c>
      <c r="AB1016" s="17">
        <f t="shared" si="907"/>
        <v>5617210.4000000004</v>
      </c>
    </row>
    <row r="1017" spans="1:28" s="10" customFormat="1" ht="93.75" customHeight="1" x14ac:dyDescent="0.25">
      <c r="A1017" s="15">
        <f>IF(OR(C1017=0,C1017=""),"",COUNTA($C$794:C1017))</f>
        <v>202</v>
      </c>
      <c r="B1017" s="23" t="s">
        <v>1026</v>
      </c>
      <c r="C1017" s="34">
        <v>1975</v>
      </c>
      <c r="D1017" s="14">
        <v>6622.8</v>
      </c>
      <c r="E1017" s="14">
        <v>4836.1000000000004</v>
      </c>
      <c r="F1017" s="14">
        <v>390.9</v>
      </c>
      <c r="G1017" s="13" t="s">
        <v>1110</v>
      </c>
      <c r="H1017" s="13"/>
      <c r="I1017" s="13"/>
      <c r="J1017" s="13"/>
      <c r="K1017" s="14"/>
      <c r="L1017" s="14"/>
      <c r="M1017" s="14"/>
      <c r="N1017" s="16"/>
      <c r="O1017" s="14"/>
      <c r="P1017" s="14"/>
      <c r="Q1017" s="14">
        <f t="shared" si="915"/>
        <v>15285422.4</v>
      </c>
      <c r="R1017" s="14"/>
      <c r="S1017" s="14"/>
      <c r="T1017" s="14"/>
      <c r="U1017" s="14"/>
      <c r="V1017" s="14"/>
      <c r="W1017" s="14">
        <f t="shared" ref="W1017:W1027" si="916">K1017+L1017+M1017+N1017+O1017+P1017+Q1017+R1017+S1017+T1017+U1017+V1017</f>
        <v>15285422.4</v>
      </c>
      <c r="X1017" s="18" t="s">
        <v>1053</v>
      </c>
      <c r="Y1017" s="45">
        <v>0</v>
      </c>
      <c r="Z1017" s="45">
        <v>0</v>
      </c>
      <c r="AA1017" s="45">
        <v>0</v>
      </c>
      <c r="AB1017" s="17">
        <f t="shared" ref="AB1017:AB1027" si="917">W1017-(Y1017+Z1017+AA1017)</f>
        <v>15285422.4</v>
      </c>
    </row>
    <row r="1018" spans="1:28" s="10" customFormat="1" ht="93.75" customHeight="1" x14ac:dyDescent="0.25">
      <c r="A1018" s="15">
        <f>IF(OR(C1018=0,C1018=""),"",COUNTA($C$794:C1018))</f>
        <v>203</v>
      </c>
      <c r="B1018" s="23" t="s">
        <v>1027</v>
      </c>
      <c r="C1018" s="34">
        <v>1975</v>
      </c>
      <c r="D1018" s="14">
        <v>7722.8</v>
      </c>
      <c r="E1018" s="14">
        <v>5810.8</v>
      </c>
      <c r="F1018" s="14">
        <v>0</v>
      </c>
      <c r="G1018" s="13" t="s">
        <v>1110</v>
      </c>
      <c r="H1018" s="13"/>
      <c r="I1018" s="13"/>
      <c r="J1018" s="13"/>
      <c r="K1018" s="14"/>
      <c r="L1018" s="14"/>
      <c r="M1018" s="14"/>
      <c r="N1018" s="16"/>
      <c r="O1018" s="14"/>
      <c r="P1018" s="14"/>
      <c r="Q1018" s="14">
        <f t="shared" si="915"/>
        <v>17824222.400000002</v>
      </c>
      <c r="R1018" s="14"/>
      <c r="S1018" s="14"/>
      <c r="T1018" s="14"/>
      <c r="U1018" s="14"/>
      <c r="V1018" s="14"/>
      <c r="W1018" s="14">
        <f t="shared" si="916"/>
        <v>17824222.400000002</v>
      </c>
      <c r="X1018" s="18" t="s">
        <v>1053</v>
      </c>
      <c r="Y1018" s="45">
        <v>0</v>
      </c>
      <c r="Z1018" s="45">
        <v>0</v>
      </c>
      <c r="AA1018" s="45">
        <v>0</v>
      </c>
      <c r="AB1018" s="17">
        <f t="shared" si="917"/>
        <v>17824222.400000002</v>
      </c>
    </row>
    <row r="1019" spans="1:28" s="10" customFormat="1" ht="93.75" customHeight="1" x14ac:dyDescent="0.25">
      <c r="A1019" s="15">
        <f>IF(OR(C1019=0,C1019=""),"",COUNTA($C$794:C1019))</f>
        <v>204</v>
      </c>
      <c r="B1019" s="23" t="s">
        <v>1028</v>
      </c>
      <c r="C1019" s="34">
        <v>1975</v>
      </c>
      <c r="D1019" s="14">
        <v>7528.7</v>
      </c>
      <c r="E1019" s="14">
        <v>5810.8</v>
      </c>
      <c r="F1019" s="14">
        <v>0</v>
      </c>
      <c r="G1019" s="13" t="s">
        <v>1110</v>
      </c>
      <c r="H1019" s="13"/>
      <c r="I1019" s="13"/>
      <c r="J1019" s="13"/>
      <c r="K1019" s="14"/>
      <c r="L1019" s="14"/>
      <c r="M1019" s="14"/>
      <c r="N1019" s="16"/>
      <c r="O1019" s="14"/>
      <c r="P1019" s="14"/>
      <c r="Q1019" s="14">
        <f t="shared" si="915"/>
        <v>17376239.599999998</v>
      </c>
      <c r="R1019" s="14"/>
      <c r="S1019" s="14"/>
      <c r="T1019" s="14"/>
      <c r="U1019" s="14"/>
      <c r="V1019" s="14"/>
      <c r="W1019" s="14">
        <f t="shared" si="916"/>
        <v>17376239.599999998</v>
      </c>
      <c r="X1019" s="18" t="s">
        <v>1053</v>
      </c>
      <c r="Y1019" s="45">
        <v>0</v>
      </c>
      <c r="Z1019" s="45">
        <v>0</v>
      </c>
      <c r="AA1019" s="45">
        <v>0</v>
      </c>
      <c r="AB1019" s="17">
        <f t="shared" si="917"/>
        <v>17376239.599999998</v>
      </c>
    </row>
    <row r="1020" spans="1:28" s="10" customFormat="1" ht="93.75" customHeight="1" x14ac:dyDescent="0.25">
      <c r="A1020" s="15">
        <f>IF(OR(C1020=0,C1020=""),"",COUNTA($C$794:C1020))</f>
        <v>205</v>
      </c>
      <c r="B1020" s="23" t="s">
        <v>1029</v>
      </c>
      <c r="C1020" s="34">
        <v>1975</v>
      </c>
      <c r="D1020" s="14">
        <v>4573.5</v>
      </c>
      <c r="E1020" s="14">
        <v>3422.2</v>
      </c>
      <c r="F1020" s="14">
        <v>118.3</v>
      </c>
      <c r="G1020" s="13" t="s">
        <v>1110</v>
      </c>
      <c r="H1020" s="13"/>
      <c r="I1020" s="13"/>
      <c r="J1020" s="13"/>
      <c r="K1020" s="14"/>
      <c r="L1020" s="14"/>
      <c r="M1020" s="14"/>
      <c r="N1020" s="16"/>
      <c r="O1020" s="14"/>
      <c r="P1020" s="14"/>
      <c r="Q1020" s="14">
        <f t="shared" si="915"/>
        <v>10555638</v>
      </c>
      <c r="R1020" s="14"/>
      <c r="S1020" s="14"/>
      <c r="T1020" s="14"/>
      <c r="U1020" s="14"/>
      <c r="V1020" s="14"/>
      <c r="W1020" s="14">
        <f t="shared" si="916"/>
        <v>10555638</v>
      </c>
      <c r="X1020" s="18" t="s">
        <v>1053</v>
      </c>
      <c r="Y1020" s="45">
        <v>0</v>
      </c>
      <c r="Z1020" s="45">
        <v>0</v>
      </c>
      <c r="AA1020" s="45">
        <v>0</v>
      </c>
      <c r="AB1020" s="17">
        <f t="shared" si="917"/>
        <v>10555638</v>
      </c>
    </row>
    <row r="1021" spans="1:28" s="10" customFormat="1" ht="93.75" customHeight="1" x14ac:dyDescent="0.25">
      <c r="A1021" s="15">
        <f>IF(OR(C1021=0,C1021=""),"",COUNTA($C$794:C1021))</f>
        <v>206</v>
      </c>
      <c r="B1021" s="23" t="s">
        <v>1030</v>
      </c>
      <c r="C1021" s="34">
        <v>1975</v>
      </c>
      <c r="D1021" s="14">
        <v>1982.2</v>
      </c>
      <c r="E1021" s="14">
        <v>1497.1</v>
      </c>
      <c r="F1021" s="14">
        <v>0</v>
      </c>
      <c r="G1021" s="13" t="s">
        <v>1110</v>
      </c>
      <c r="H1021" s="13"/>
      <c r="I1021" s="13"/>
      <c r="J1021" s="13"/>
      <c r="K1021" s="14"/>
      <c r="L1021" s="14"/>
      <c r="M1021" s="14"/>
      <c r="N1021" s="16"/>
      <c r="O1021" s="14"/>
      <c r="P1021" s="14"/>
      <c r="Q1021" s="14">
        <f t="shared" si="915"/>
        <v>4574917.6000000006</v>
      </c>
      <c r="R1021" s="14"/>
      <c r="S1021" s="14"/>
      <c r="T1021" s="14"/>
      <c r="U1021" s="14"/>
      <c r="V1021" s="14"/>
      <c r="W1021" s="14">
        <f t="shared" si="916"/>
        <v>4574917.6000000006</v>
      </c>
      <c r="X1021" s="18" t="s">
        <v>1053</v>
      </c>
      <c r="Y1021" s="45">
        <v>0</v>
      </c>
      <c r="Z1021" s="45">
        <v>0</v>
      </c>
      <c r="AA1021" s="45">
        <v>0</v>
      </c>
      <c r="AB1021" s="17">
        <f t="shared" si="917"/>
        <v>4574917.6000000006</v>
      </c>
    </row>
    <row r="1022" spans="1:28" s="10" customFormat="1" ht="93.75" customHeight="1" x14ac:dyDescent="0.25">
      <c r="A1022" s="15">
        <f>IF(OR(C1022=0,C1022=""),"",COUNTA($C$794:C1022))</f>
        <v>207</v>
      </c>
      <c r="B1022" s="23" t="s">
        <v>1031</v>
      </c>
      <c r="C1022" s="34">
        <v>1975</v>
      </c>
      <c r="D1022" s="14">
        <v>8079.8</v>
      </c>
      <c r="E1022" s="14">
        <v>6105.5</v>
      </c>
      <c r="F1022" s="14">
        <v>112.9</v>
      </c>
      <c r="G1022" s="13" t="s">
        <v>1110</v>
      </c>
      <c r="H1022" s="13"/>
      <c r="I1022" s="13"/>
      <c r="J1022" s="13"/>
      <c r="K1022" s="14"/>
      <c r="L1022" s="14"/>
      <c r="M1022" s="14"/>
      <c r="N1022" s="16"/>
      <c r="O1022" s="14"/>
      <c r="P1022" s="14"/>
      <c r="Q1022" s="14">
        <f t="shared" si="915"/>
        <v>18648178.400000002</v>
      </c>
      <c r="R1022" s="14"/>
      <c r="S1022" s="14"/>
      <c r="T1022" s="14"/>
      <c r="U1022" s="14"/>
      <c r="V1022" s="14"/>
      <c r="W1022" s="14">
        <f t="shared" si="916"/>
        <v>18648178.400000002</v>
      </c>
      <c r="X1022" s="18" t="s">
        <v>1053</v>
      </c>
      <c r="Y1022" s="45">
        <v>0</v>
      </c>
      <c r="Z1022" s="45">
        <v>0</v>
      </c>
      <c r="AA1022" s="45">
        <v>0</v>
      </c>
      <c r="AB1022" s="17">
        <f t="shared" si="917"/>
        <v>18648178.400000002</v>
      </c>
    </row>
    <row r="1023" spans="1:28" s="10" customFormat="1" ht="93.75" customHeight="1" x14ac:dyDescent="0.25">
      <c r="A1023" s="15">
        <f>IF(OR(C1023=0,C1023=""),"",COUNTA($C$794:C1023))</f>
        <v>208</v>
      </c>
      <c r="B1023" s="23" t="s">
        <v>1032</v>
      </c>
      <c r="C1023" s="34">
        <v>1975</v>
      </c>
      <c r="D1023" s="14">
        <v>8168.43</v>
      </c>
      <c r="E1023" s="14">
        <v>5562.33</v>
      </c>
      <c r="F1023" s="14">
        <v>2606.1</v>
      </c>
      <c r="G1023" s="13" t="s">
        <v>1110</v>
      </c>
      <c r="H1023" s="13"/>
      <c r="I1023" s="13"/>
      <c r="J1023" s="13"/>
      <c r="K1023" s="14"/>
      <c r="L1023" s="14"/>
      <c r="M1023" s="14"/>
      <c r="N1023" s="16"/>
      <c r="O1023" s="14"/>
      <c r="P1023" s="14"/>
      <c r="Q1023" s="14">
        <f t="shared" si="915"/>
        <v>18852736.440000001</v>
      </c>
      <c r="R1023" s="14"/>
      <c r="S1023" s="14"/>
      <c r="T1023" s="14"/>
      <c r="U1023" s="14"/>
      <c r="V1023" s="14"/>
      <c r="W1023" s="14">
        <f t="shared" si="916"/>
        <v>18852736.440000001</v>
      </c>
      <c r="X1023" s="18" t="s">
        <v>1053</v>
      </c>
      <c r="Y1023" s="45">
        <v>0</v>
      </c>
      <c r="Z1023" s="45">
        <v>0</v>
      </c>
      <c r="AA1023" s="45">
        <v>0</v>
      </c>
      <c r="AB1023" s="17">
        <f t="shared" si="917"/>
        <v>18852736.440000001</v>
      </c>
    </row>
    <row r="1024" spans="1:28" s="10" customFormat="1" ht="93.75" customHeight="1" x14ac:dyDescent="0.25">
      <c r="A1024" s="15">
        <f>IF(OR(C1024=0,C1024=""),"",COUNTA($C$794:C1024))</f>
        <v>209</v>
      </c>
      <c r="B1024" s="23" t="s">
        <v>1033</v>
      </c>
      <c r="C1024" s="34">
        <v>1975</v>
      </c>
      <c r="D1024" s="14">
        <v>4076.3</v>
      </c>
      <c r="E1024" s="14">
        <v>3145.7</v>
      </c>
      <c r="F1024" s="14">
        <v>12.8</v>
      </c>
      <c r="G1024" s="13" t="s">
        <v>1110</v>
      </c>
      <c r="H1024" s="13"/>
      <c r="I1024" s="13"/>
      <c r="J1024" s="13"/>
      <c r="K1024" s="14"/>
      <c r="L1024" s="14"/>
      <c r="M1024" s="14"/>
      <c r="N1024" s="16"/>
      <c r="O1024" s="14"/>
      <c r="P1024" s="14"/>
      <c r="Q1024" s="14">
        <f t="shared" si="915"/>
        <v>9408100.4000000004</v>
      </c>
      <c r="R1024" s="14"/>
      <c r="S1024" s="14"/>
      <c r="T1024" s="14"/>
      <c r="U1024" s="14"/>
      <c r="V1024" s="14"/>
      <c r="W1024" s="14">
        <f t="shared" si="916"/>
        <v>9408100.4000000004</v>
      </c>
      <c r="X1024" s="18" t="s">
        <v>1053</v>
      </c>
      <c r="Y1024" s="45">
        <v>0</v>
      </c>
      <c r="Z1024" s="45">
        <v>0</v>
      </c>
      <c r="AA1024" s="45">
        <v>0</v>
      </c>
      <c r="AB1024" s="17">
        <f t="shared" si="917"/>
        <v>9408100.4000000004</v>
      </c>
    </row>
    <row r="1025" spans="1:28" s="10" customFormat="1" ht="93.75" customHeight="1" x14ac:dyDescent="0.25">
      <c r="A1025" s="15">
        <f>IF(OR(C1025=0,C1025=""),"",COUNTA($C$794:C1025))</f>
        <v>210</v>
      </c>
      <c r="B1025" s="23" t="s">
        <v>1034</v>
      </c>
      <c r="C1025" s="34">
        <v>1975</v>
      </c>
      <c r="D1025" s="14">
        <v>5736</v>
      </c>
      <c r="E1025" s="14">
        <v>4393.5</v>
      </c>
      <c r="F1025" s="14">
        <v>0</v>
      </c>
      <c r="G1025" s="13" t="s">
        <v>1110</v>
      </c>
      <c r="H1025" s="13"/>
      <c r="I1025" s="13"/>
      <c r="J1025" s="13"/>
      <c r="K1025" s="14"/>
      <c r="L1025" s="14"/>
      <c r="M1025" s="14"/>
      <c r="N1025" s="16"/>
      <c r="O1025" s="14"/>
      <c r="P1025" s="14"/>
      <c r="Q1025" s="14">
        <f t="shared" si="915"/>
        <v>13238688</v>
      </c>
      <c r="R1025" s="14"/>
      <c r="S1025" s="14"/>
      <c r="T1025" s="14"/>
      <c r="U1025" s="14"/>
      <c r="V1025" s="14">
        <f>(K1025+L1025+M1025+N1025+O1025+P1025+Q1025+R1025+S1025+T1025)*0.0214</f>
        <v>283307.92319999996</v>
      </c>
      <c r="W1025" s="14">
        <f t="shared" si="916"/>
        <v>13521995.9232</v>
      </c>
      <c r="X1025" s="18" t="s">
        <v>1053</v>
      </c>
      <c r="Y1025" s="45">
        <v>0</v>
      </c>
      <c r="Z1025" s="45">
        <v>0</v>
      </c>
      <c r="AA1025" s="45">
        <v>0</v>
      </c>
      <c r="AB1025" s="17">
        <f t="shared" si="917"/>
        <v>13521995.9232</v>
      </c>
    </row>
    <row r="1026" spans="1:28" s="10" customFormat="1" ht="93.75" customHeight="1" x14ac:dyDescent="0.25">
      <c r="A1026" s="15">
        <f>IF(OR(C1026=0,C1026=""),"",COUNTA($C$794:C1026))</f>
        <v>211</v>
      </c>
      <c r="B1026" s="23" t="s">
        <v>1035</v>
      </c>
      <c r="C1026" s="34">
        <v>1975</v>
      </c>
      <c r="D1026" s="14">
        <v>11345.8</v>
      </c>
      <c r="E1026" s="14">
        <v>6972.9</v>
      </c>
      <c r="F1026" s="14">
        <v>3302.7</v>
      </c>
      <c r="G1026" s="13" t="s">
        <v>1114</v>
      </c>
      <c r="H1026" s="13"/>
      <c r="I1026" s="13"/>
      <c r="J1026" s="13"/>
      <c r="K1026" s="14"/>
      <c r="L1026" s="14"/>
      <c r="M1026" s="14"/>
      <c r="N1026" s="16"/>
      <c r="O1026" s="14"/>
      <c r="P1026" s="14"/>
      <c r="Q1026" s="14">
        <f>845*D1026</f>
        <v>9587201</v>
      </c>
      <c r="R1026" s="14"/>
      <c r="S1026" s="14"/>
      <c r="T1026" s="14"/>
      <c r="U1026" s="14"/>
      <c r="V1026" s="14"/>
      <c r="W1026" s="14">
        <f t="shared" si="916"/>
        <v>9587201</v>
      </c>
      <c r="X1026" s="18" t="s">
        <v>1053</v>
      </c>
      <c r="Y1026" s="45">
        <v>0</v>
      </c>
      <c r="Z1026" s="45">
        <v>0</v>
      </c>
      <c r="AA1026" s="45">
        <v>0</v>
      </c>
      <c r="AB1026" s="17">
        <f t="shared" si="917"/>
        <v>9587201</v>
      </c>
    </row>
    <row r="1027" spans="1:28" s="10" customFormat="1" ht="93.75" customHeight="1" x14ac:dyDescent="0.25">
      <c r="A1027" s="15">
        <f>IF(OR(C1027=0,C1027=""),"",COUNTA($C$794:C1027))</f>
        <v>212</v>
      </c>
      <c r="B1027" s="23" t="s">
        <v>1045</v>
      </c>
      <c r="C1027" s="34">
        <v>1976</v>
      </c>
      <c r="D1027" s="14">
        <v>5993.6</v>
      </c>
      <c r="E1027" s="14">
        <v>4414</v>
      </c>
      <c r="F1027" s="14">
        <v>0</v>
      </c>
      <c r="G1027" s="13" t="s">
        <v>1110</v>
      </c>
      <c r="H1027" s="13"/>
      <c r="I1027" s="13"/>
      <c r="J1027" s="13"/>
      <c r="K1027" s="14"/>
      <c r="L1027" s="14"/>
      <c r="M1027" s="14"/>
      <c r="N1027" s="16"/>
      <c r="O1027" s="14"/>
      <c r="P1027" s="14"/>
      <c r="Q1027" s="14">
        <f>2308*D1027</f>
        <v>13833228.800000001</v>
      </c>
      <c r="R1027" s="14"/>
      <c r="S1027" s="14"/>
      <c r="T1027" s="14"/>
      <c r="U1027" s="14"/>
      <c r="V1027" s="14"/>
      <c r="W1027" s="14">
        <f t="shared" si="916"/>
        <v>13833228.800000001</v>
      </c>
      <c r="X1027" s="18" t="s">
        <v>1053</v>
      </c>
      <c r="Y1027" s="45">
        <v>0</v>
      </c>
      <c r="Z1027" s="45">
        <v>0</v>
      </c>
      <c r="AA1027" s="45">
        <v>0</v>
      </c>
      <c r="AB1027" s="17">
        <f t="shared" si="917"/>
        <v>13833228.800000001</v>
      </c>
    </row>
    <row r="1028" spans="1:28" s="10" customFormat="1" ht="93.75" customHeight="1" x14ac:dyDescent="0.25">
      <c r="A1028" s="15" t="str">
        <f>IF(OR(C1028=0,C1028=""),"",COUNTA($C$794:C1028))</f>
        <v/>
      </c>
      <c r="B1028" s="23"/>
      <c r="C1028" s="34"/>
      <c r="D1028" s="22">
        <f>SUM(D895:D1027)</f>
        <v>679955.77999999991</v>
      </c>
      <c r="E1028" s="22">
        <f>SUM(E895:E1027)</f>
        <v>498954.66000000009</v>
      </c>
      <c r="F1028" s="22">
        <f>SUM(F895:F1027)</f>
        <v>30612.7</v>
      </c>
      <c r="G1028" s="13"/>
      <c r="H1028" s="13"/>
      <c r="I1028" s="13"/>
      <c r="J1028" s="13"/>
      <c r="K1028" s="14"/>
      <c r="L1028" s="14"/>
      <c r="M1028" s="14"/>
      <c r="N1028" s="16"/>
      <c r="O1028" s="14"/>
      <c r="P1028" s="14"/>
      <c r="Q1028" s="14"/>
      <c r="R1028" s="14"/>
      <c r="S1028" s="14"/>
      <c r="T1028" s="14"/>
      <c r="U1028" s="14"/>
      <c r="V1028" s="14"/>
      <c r="W1028" s="22">
        <f>SUM(W895:W1027)</f>
        <v>2832871075.9668627</v>
      </c>
      <c r="X1028" s="22"/>
      <c r="Y1028" s="22"/>
      <c r="Z1028" s="22"/>
      <c r="AA1028" s="22">
        <f>SUM(AA895:AA1027)</f>
        <v>0</v>
      </c>
      <c r="AB1028" s="22">
        <f>SUM(AB895:AB1027)</f>
        <v>2832871075.9668627</v>
      </c>
    </row>
    <row r="1029" spans="1:28" s="10" customFormat="1" ht="93.75" customHeight="1" x14ac:dyDescent="0.25">
      <c r="A1029" s="15" t="str">
        <f>IF(OR(C1029=0,C1029=""),"",COUNTA($C$794:C1029))</f>
        <v/>
      </c>
      <c r="B1029" s="25" t="s">
        <v>1094</v>
      </c>
      <c r="C1029" s="34"/>
      <c r="D1029" s="14"/>
      <c r="E1029" s="14"/>
      <c r="F1029" s="14"/>
      <c r="G1029" s="13"/>
      <c r="H1029" s="13"/>
      <c r="I1029" s="13"/>
      <c r="J1029" s="13"/>
      <c r="K1029" s="14"/>
      <c r="L1029" s="14"/>
      <c r="M1029" s="14"/>
      <c r="N1029" s="16"/>
      <c r="O1029" s="14"/>
      <c r="P1029" s="14"/>
      <c r="Q1029" s="14"/>
      <c r="R1029" s="14"/>
      <c r="S1029" s="14"/>
      <c r="T1029" s="14"/>
      <c r="U1029" s="14"/>
      <c r="V1029" s="14"/>
      <c r="W1029" s="17"/>
      <c r="X1029" s="17"/>
      <c r="Y1029" s="17"/>
      <c r="Z1029" s="17"/>
      <c r="AA1029" s="17"/>
      <c r="AB1029" s="17"/>
    </row>
    <row r="1030" spans="1:28" s="10" customFormat="1" ht="93.75" customHeight="1" x14ac:dyDescent="0.25">
      <c r="A1030" s="15">
        <f>IF(OR(C1030=0,C1030=""),"",COUNTA($C$794:C1030))</f>
        <v>213</v>
      </c>
      <c r="B1030" s="23" t="s">
        <v>73</v>
      </c>
      <c r="C1030" s="34">
        <v>1972</v>
      </c>
      <c r="D1030" s="14">
        <v>572.6</v>
      </c>
      <c r="E1030" s="14">
        <v>336</v>
      </c>
      <c r="F1030" s="14">
        <v>237</v>
      </c>
      <c r="G1030" s="13" t="s">
        <v>1106</v>
      </c>
      <c r="H1030" s="13"/>
      <c r="I1030" s="13"/>
      <c r="J1030" s="13"/>
      <c r="K1030" s="14">
        <f>558*D1030</f>
        <v>319510.8</v>
      </c>
      <c r="L1030" s="14"/>
      <c r="M1030" s="14">
        <f>430*D1030</f>
        <v>246218</v>
      </c>
      <c r="N1030" s="14">
        <f>511*D1030</f>
        <v>292598.60000000003</v>
      </c>
      <c r="O1030" s="14">
        <f>375*D1030</f>
        <v>214725</v>
      </c>
      <c r="P1030" s="14"/>
      <c r="Q1030" s="14"/>
      <c r="R1030" s="14">
        <f>187*D1030</f>
        <v>107076.2</v>
      </c>
      <c r="S1030" s="14"/>
      <c r="T1030" s="14">
        <f>116*D1030</f>
        <v>66421.600000000006</v>
      </c>
      <c r="U1030" s="14"/>
      <c r="V1030" s="14"/>
      <c r="W1030" s="14">
        <f t="shared" ref="W1030:W1034" si="918">K1030+L1030+M1030+N1030+O1030+P1030+Q1030+R1030+S1030+T1030+U1030+V1030</f>
        <v>1246550.2000000002</v>
      </c>
      <c r="X1030" s="18" t="s">
        <v>1053</v>
      </c>
      <c r="Y1030" s="45">
        <v>0</v>
      </c>
      <c r="Z1030" s="45">
        <v>0</v>
      </c>
      <c r="AA1030" s="45">
        <v>0</v>
      </c>
      <c r="AB1030" s="17">
        <f t="shared" ref="AB1030:AB1034" si="919">W1030-(Y1030+Z1030+AA1030)</f>
        <v>1246550.2000000002</v>
      </c>
    </row>
    <row r="1031" spans="1:28" s="10" customFormat="1" ht="93.75" customHeight="1" x14ac:dyDescent="0.25">
      <c r="A1031" s="15">
        <f>IF(OR(C1031=0,C1031=""),"",COUNTA($C$794:C1031))</f>
        <v>214</v>
      </c>
      <c r="B1031" s="23" t="s">
        <v>1002</v>
      </c>
      <c r="C1031" s="34">
        <v>1974</v>
      </c>
      <c r="D1031" s="14">
        <v>430.7</v>
      </c>
      <c r="E1031" s="14">
        <v>280.3</v>
      </c>
      <c r="F1031" s="14">
        <v>150.4</v>
      </c>
      <c r="G1031" s="13" t="s">
        <v>1107</v>
      </c>
      <c r="H1031" s="13"/>
      <c r="I1031" s="13"/>
      <c r="J1031" s="13"/>
      <c r="K1031" s="14"/>
      <c r="L1031" s="14"/>
      <c r="M1031" s="14"/>
      <c r="N1031" s="16"/>
      <c r="O1031" s="14"/>
      <c r="P1031" s="14"/>
      <c r="Q1031" s="14">
        <f t="shared" ref="Q1031:Q1032" si="920">3961*D1031</f>
        <v>1706002.7</v>
      </c>
      <c r="R1031" s="14"/>
      <c r="S1031" s="14"/>
      <c r="T1031" s="14"/>
      <c r="U1031" s="14"/>
      <c r="V1031" s="14"/>
      <c r="W1031" s="14">
        <f t="shared" si="918"/>
        <v>1706002.7</v>
      </c>
      <c r="X1031" s="18" t="s">
        <v>1053</v>
      </c>
      <c r="Y1031" s="45">
        <v>0</v>
      </c>
      <c r="Z1031" s="45">
        <v>0</v>
      </c>
      <c r="AA1031" s="45">
        <v>0</v>
      </c>
      <c r="AB1031" s="17">
        <f t="shared" si="919"/>
        <v>1706002.7</v>
      </c>
    </row>
    <row r="1032" spans="1:28" s="11" customFormat="1" ht="93.75" customHeight="1" x14ac:dyDescent="0.25">
      <c r="A1032" s="15">
        <f>IF(OR(C1032=0,C1032=""),"",COUNTA($C$794:C1032))</f>
        <v>215</v>
      </c>
      <c r="B1032" s="23" t="s">
        <v>1036</v>
      </c>
      <c r="C1032" s="34">
        <v>1975</v>
      </c>
      <c r="D1032" s="14">
        <v>740.3</v>
      </c>
      <c r="E1032" s="14">
        <v>482.5</v>
      </c>
      <c r="F1032" s="14">
        <v>58.4</v>
      </c>
      <c r="G1032" s="13" t="s">
        <v>1106</v>
      </c>
      <c r="H1032" s="13"/>
      <c r="I1032" s="13"/>
      <c r="J1032" s="13"/>
      <c r="K1032" s="14"/>
      <c r="L1032" s="14"/>
      <c r="M1032" s="14"/>
      <c r="N1032" s="16"/>
      <c r="O1032" s="14"/>
      <c r="P1032" s="14"/>
      <c r="Q1032" s="14">
        <f t="shared" si="920"/>
        <v>2932328.3</v>
      </c>
      <c r="R1032" s="14"/>
      <c r="S1032" s="14"/>
      <c r="T1032" s="14"/>
      <c r="U1032" s="14"/>
      <c r="V1032" s="14"/>
      <c r="W1032" s="14">
        <f t="shared" si="918"/>
        <v>2932328.3</v>
      </c>
      <c r="X1032" s="18" t="s">
        <v>1053</v>
      </c>
      <c r="Y1032" s="45">
        <v>0</v>
      </c>
      <c r="Z1032" s="45">
        <v>0</v>
      </c>
      <c r="AA1032" s="45">
        <v>0</v>
      </c>
      <c r="AB1032" s="17">
        <f t="shared" si="919"/>
        <v>2932328.3</v>
      </c>
    </row>
    <row r="1033" spans="1:28" s="10" customFormat="1" ht="93.75" customHeight="1" x14ac:dyDescent="0.25">
      <c r="A1033" s="15">
        <f>IF(OR(C1033=0,C1033=""),"",COUNTA($C$794:C1033))</f>
        <v>216</v>
      </c>
      <c r="B1033" s="23" t="s">
        <v>76</v>
      </c>
      <c r="C1033" s="23">
        <v>1975</v>
      </c>
      <c r="D1033" s="14">
        <v>1599.2</v>
      </c>
      <c r="E1033" s="14">
        <v>1105.2</v>
      </c>
      <c r="F1033" s="14">
        <v>0</v>
      </c>
      <c r="G1033" s="13" t="s">
        <v>1108</v>
      </c>
      <c r="H1033" s="13"/>
      <c r="I1033" s="13"/>
      <c r="J1033" s="13"/>
      <c r="K1033" s="14">
        <f t="shared" ref="K1033:K1034" si="921">558*D1033</f>
        <v>892353.6</v>
      </c>
      <c r="L1033" s="14"/>
      <c r="M1033" s="14"/>
      <c r="N1033" s="14">
        <f t="shared" ref="N1033:N1034" si="922">511*D1033</f>
        <v>817191.20000000007</v>
      </c>
      <c r="O1033" s="14">
        <f>375*D1033</f>
        <v>599700</v>
      </c>
      <c r="P1033" s="14"/>
      <c r="Q1033" s="14"/>
      <c r="R1033" s="14">
        <f>187*D1033</f>
        <v>299050.40000000002</v>
      </c>
      <c r="S1033" s="14"/>
      <c r="T1033" s="14">
        <f t="shared" ref="T1033:T1034" si="923">116*D1033</f>
        <v>185507.20000000001</v>
      </c>
      <c r="U1033" s="14"/>
      <c r="V1033" s="14"/>
      <c r="W1033" s="14">
        <f t="shared" si="918"/>
        <v>2793802.4</v>
      </c>
      <c r="X1033" s="18" t="s">
        <v>1053</v>
      </c>
      <c r="Y1033" s="45">
        <v>0</v>
      </c>
      <c r="Z1033" s="45">
        <v>0</v>
      </c>
      <c r="AA1033" s="45">
        <v>0</v>
      </c>
      <c r="AB1033" s="17">
        <f t="shared" si="919"/>
        <v>2793802.4</v>
      </c>
    </row>
    <row r="1034" spans="1:28" s="10" customFormat="1" ht="93.75" customHeight="1" x14ac:dyDescent="0.25">
      <c r="A1034" s="15">
        <f>IF(OR(C1034=0,C1034=""),"",COUNTA($C$794:C1034))</f>
        <v>217</v>
      </c>
      <c r="B1034" s="23" t="s">
        <v>74</v>
      </c>
      <c r="C1034" s="34">
        <v>1980</v>
      </c>
      <c r="D1034" s="14">
        <v>790.8</v>
      </c>
      <c r="E1034" s="14">
        <v>729.6</v>
      </c>
      <c r="F1034" s="14">
        <v>61.2</v>
      </c>
      <c r="G1034" s="13" t="s">
        <v>1106</v>
      </c>
      <c r="H1034" s="13"/>
      <c r="I1034" s="13"/>
      <c r="J1034" s="13"/>
      <c r="K1034" s="14">
        <f t="shared" si="921"/>
        <v>441266.39999999997</v>
      </c>
      <c r="L1034" s="14"/>
      <c r="M1034" s="14">
        <f>430*D1034</f>
        <v>340044</v>
      </c>
      <c r="N1034" s="14">
        <f t="shared" si="922"/>
        <v>404098.8</v>
      </c>
      <c r="O1034" s="14"/>
      <c r="P1034" s="14"/>
      <c r="Q1034" s="14"/>
      <c r="R1034" s="14"/>
      <c r="S1034" s="14"/>
      <c r="T1034" s="14">
        <f t="shared" si="923"/>
        <v>91732.799999999988</v>
      </c>
      <c r="U1034" s="14"/>
      <c r="V1034" s="14"/>
      <c r="W1034" s="14">
        <f t="shared" si="918"/>
        <v>1277142</v>
      </c>
      <c r="X1034" s="18" t="s">
        <v>1053</v>
      </c>
      <c r="Y1034" s="45">
        <v>0</v>
      </c>
      <c r="Z1034" s="45">
        <v>0</v>
      </c>
      <c r="AA1034" s="45">
        <v>0</v>
      </c>
      <c r="AB1034" s="17">
        <f t="shared" si="919"/>
        <v>1277142</v>
      </c>
    </row>
    <row r="1035" spans="1:28" s="10" customFormat="1" ht="93.75" customHeight="1" x14ac:dyDescent="0.25">
      <c r="A1035" s="15" t="str">
        <f>IF(OR(C1035=0,C1035=""),"",COUNTA($C$794:C1035))</f>
        <v/>
      </c>
      <c r="B1035" s="23"/>
      <c r="C1035" s="34"/>
      <c r="D1035" s="22">
        <f>SUM(D1030:D1034)</f>
        <v>4133.6000000000004</v>
      </c>
      <c r="E1035" s="22">
        <f t="shared" ref="E1035:F1035" si="924">SUM(E1030:E1034)</f>
        <v>2933.6</v>
      </c>
      <c r="F1035" s="22">
        <f t="shared" si="924"/>
        <v>506.99999999999994</v>
      </c>
      <c r="G1035" s="13"/>
      <c r="H1035" s="13"/>
      <c r="I1035" s="13"/>
      <c r="J1035" s="13"/>
      <c r="K1035" s="14"/>
      <c r="L1035" s="14"/>
      <c r="M1035" s="14"/>
      <c r="N1035" s="16"/>
      <c r="O1035" s="14"/>
      <c r="P1035" s="14"/>
      <c r="Q1035" s="14"/>
      <c r="R1035" s="14"/>
      <c r="S1035" s="14"/>
      <c r="T1035" s="14"/>
      <c r="U1035" s="14"/>
      <c r="V1035" s="14"/>
      <c r="W1035" s="22">
        <f>SUM(W1030:W1034)</f>
        <v>9955825.5999999996</v>
      </c>
      <c r="X1035" s="22"/>
      <c r="Y1035" s="22"/>
      <c r="Z1035" s="22"/>
      <c r="AA1035" s="22">
        <f t="shared" ref="AA1035:AB1035" si="925">SUM(AA1030:AA1034)</f>
        <v>0</v>
      </c>
      <c r="AB1035" s="22">
        <f t="shared" si="925"/>
        <v>9955825.5999999996</v>
      </c>
    </row>
    <row r="1036" spans="1:28" s="10" customFormat="1" ht="93.75" customHeight="1" x14ac:dyDescent="0.25">
      <c r="A1036" s="15" t="str">
        <f>IF(OR(C1036=0,C1036=""),"",COUNTA($C$794:C1036))</f>
        <v/>
      </c>
      <c r="B1036" s="25" t="s">
        <v>1095</v>
      </c>
      <c r="C1036" s="34"/>
      <c r="D1036" s="14"/>
      <c r="E1036" s="14"/>
      <c r="F1036" s="14"/>
      <c r="G1036" s="13"/>
      <c r="H1036" s="13"/>
      <c r="I1036" s="13"/>
      <c r="J1036" s="13"/>
      <c r="K1036" s="14"/>
      <c r="L1036" s="14"/>
      <c r="M1036" s="14"/>
      <c r="N1036" s="16"/>
      <c r="O1036" s="14"/>
      <c r="P1036" s="14"/>
      <c r="Q1036" s="14"/>
      <c r="R1036" s="14"/>
      <c r="S1036" s="14"/>
      <c r="T1036" s="14"/>
      <c r="U1036" s="14"/>
      <c r="V1036" s="14"/>
      <c r="W1036" s="17"/>
      <c r="X1036" s="17"/>
      <c r="Y1036" s="17"/>
      <c r="Z1036" s="17"/>
      <c r="AA1036" s="17"/>
      <c r="AB1036" s="17"/>
    </row>
    <row r="1037" spans="1:28" s="10" customFormat="1" ht="93.75" customHeight="1" x14ac:dyDescent="0.25">
      <c r="A1037" s="15">
        <f>IF(OR(C1037=0,C1037=""),"",COUNTA($C$794:C1037))</f>
        <v>218</v>
      </c>
      <c r="B1037" s="23" t="s">
        <v>77</v>
      </c>
      <c r="C1037" s="34">
        <v>1971</v>
      </c>
      <c r="D1037" s="14">
        <v>5474.4</v>
      </c>
      <c r="E1037" s="14">
        <v>3907.5</v>
      </c>
      <c r="F1037" s="14">
        <v>0</v>
      </c>
      <c r="G1037" s="13" t="s">
        <v>1110</v>
      </c>
      <c r="H1037" s="13"/>
      <c r="I1037" s="13"/>
      <c r="J1037" s="13"/>
      <c r="K1037" s="14">
        <f t="shared" ref="K1037:K1040" si="926">406*D1037</f>
        <v>2222606.4</v>
      </c>
      <c r="L1037" s="14">
        <f t="shared" ref="L1037:L1040" si="927">1207*D1037</f>
        <v>6607600.7999999998</v>
      </c>
      <c r="M1037" s="14"/>
      <c r="N1037" s="14">
        <f t="shared" ref="N1037:N1040" si="928">855*D1037</f>
        <v>4680612</v>
      </c>
      <c r="O1037" s="14">
        <f t="shared" ref="O1037:O1040" si="929">383*D1037</f>
        <v>2096695.2</v>
      </c>
      <c r="P1037" s="14"/>
      <c r="Q1037" s="14"/>
      <c r="R1037" s="14">
        <f t="shared" ref="R1037:R1040" si="930">297*D1037</f>
        <v>1625896.7999999998</v>
      </c>
      <c r="S1037" s="14"/>
      <c r="T1037" s="14">
        <f t="shared" ref="T1037:T1038" si="931">102*D1037</f>
        <v>558388.79999999993</v>
      </c>
      <c r="U1037" s="14"/>
      <c r="V1037" s="14"/>
      <c r="W1037" s="14">
        <f t="shared" ref="W1037:W1050" si="932">K1037+L1037+M1037+N1037+O1037+P1037+Q1037+R1037+S1037+T1037+U1037+V1037</f>
        <v>17791800</v>
      </c>
      <c r="X1037" s="18" t="s">
        <v>1053</v>
      </c>
      <c r="Y1037" s="45">
        <v>0</v>
      </c>
      <c r="Z1037" s="45">
        <v>0</v>
      </c>
      <c r="AA1037" s="45">
        <v>0</v>
      </c>
      <c r="AB1037" s="17">
        <f t="shared" ref="AB1037:AB1050" si="933">W1037-(Y1037+Z1037+AA1037)</f>
        <v>17791800</v>
      </c>
    </row>
    <row r="1038" spans="1:28" s="10" customFormat="1" ht="93.75" customHeight="1" x14ac:dyDescent="0.25">
      <c r="A1038" s="15">
        <f>IF(OR(C1038=0,C1038=""),"",COUNTA($C$794:C1038))</f>
        <v>219</v>
      </c>
      <c r="B1038" s="23" t="s">
        <v>78</v>
      </c>
      <c r="C1038" s="34">
        <v>1971</v>
      </c>
      <c r="D1038" s="14">
        <v>5377.5</v>
      </c>
      <c r="E1038" s="14">
        <v>3825</v>
      </c>
      <c r="F1038" s="14">
        <v>0</v>
      </c>
      <c r="G1038" s="13" t="s">
        <v>1110</v>
      </c>
      <c r="H1038" s="13"/>
      <c r="I1038" s="13"/>
      <c r="J1038" s="13"/>
      <c r="K1038" s="14">
        <f t="shared" si="926"/>
        <v>2183265</v>
      </c>
      <c r="L1038" s="14">
        <f t="shared" si="927"/>
        <v>6490642.5</v>
      </c>
      <c r="M1038" s="14"/>
      <c r="N1038" s="14">
        <f t="shared" si="928"/>
        <v>4597762.5</v>
      </c>
      <c r="O1038" s="14">
        <f t="shared" si="929"/>
        <v>2059582.5</v>
      </c>
      <c r="P1038" s="14"/>
      <c r="Q1038" s="14"/>
      <c r="R1038" s="14">
        <f t="shared" si="930"/>
        <v>1597117.5</v>
      </c>
      <c r="S1038" s="14"/>
      <c r="T1038" s="14">
        <f t="shared" si="931"/>
        <v>548505</v>
      </c>
      <c r="U1038" s="14"/>
      <c r="V1038" s="14"/>
      <c r="W1038" s="14">
        <f t="shared" si="932"/>
        <v>17476875</v>
      </c>
      <c r="X1038" s="18" t="s">
        <v>1053</v>
      </c>
      <c r="Y1038" s="45">
        <v>0</v>
      </c>
      <c r="Z1038" s="45">
        <v>0</v>
      </c>
      <c r="AA1038" s="45">
        <v>0</v>
      </c>
      <c r="AB1038" s="17">
        <f t="shared" si="933"/>
        <v>17476875</v>
      </c>
    </row>
    <row r="1039" spans="1:28" s="10" customFormat="1" ht="93.75" customHeight="1" x14ac:dyDescent="0.25">
      <c r="A1039" s="15">
        <f>IF(OR(C1039=0,C1039=""),"",COUNTA($C$794:C1039))</f>
        <v>220</v>
      </c>
      <c r="B1039" s="23" t="s">
        <v>82</v>
      </c>
      <c r="C1039" s="34">
        <v>1971</v>
      </c>
      <c r="D1039" s="14">
        <v>5351.9</v>
      </c>
      <c r="E1039" s="14">
        <v>3833.6</v>
      </c>
      <c r="F1039" s="14">
        <v>0</v>
      </c>
      <c r="G1039" s="13" t="s">
        <v>1110</v>
      </c>
      <c r="H1039" s="13"/>
      <c r="I1039" s="13"/>
      <c r="J1039" s="13"/>
      <c r="K1039" s="14">
        <f t="shared" si="926"/>
        <v>2172871.4</v>
      </c>
      <c r="L1039" s="14">
        <f t="shared" si="927"/>
        <v>6459743.2999999998</v>
      </c>
      <c r="M1039" s="14"/>
      <c r="N1039" s="14">
        <f t="shared" si="928"/>
        <v>4575874.5</v>
      </c>
      <c r="O1039" s="14">
        <f t="shared" si="929"/>
        <v>2049777.7</v>
      </c>
      <c r="P1039" s="14"/>
      <c r="Q1039" s="14"/>
      <c r="R1039" s="14">
        <f t="shared" si="930"/>
        <v>1589514.2999999998</v>
      </c>
      <c r="S1039" s="14"/>
      <c r="T1039" s="14"/>
      <c r="U1039" s="14"/>
      <c r="V1039" s="14"/>
      <c r="W1039" s="14">
        <f t="shared" si="932"/>
        <v>16847781.199999999</v>
      </c>
      <c r="X1039" s="18" t="s">
        <v>1053</v>
      </c>
      <c r="Y1039" s="45">
        <v>0</v>
      </c>
      <c r="Z1039" s="45">
        <v>0</v>
      </c>
      <c r="AA1039" s="45">
        <v>0</v>
      </c>
      <c r="AB1039" s="17">
        <f t="shared" si="933"/>
        <v>16847781.199999999</v>
      </c>
    </row>
    <row r="1040" spans="1:28" s="11" customFormat="1" ht="93.75" customHeight="1" x14ac:dyDescent="0.25">
      <c r="A1040" s="15">
        <f>IF(OR(C1040=0,C1040=""),"",COUNTA($C$794:C1040))</f>
        <v>221</v>
      </c>
      <c r="B1040" s="23" t="s">
        <v>83</v>
      </c>
      <c r="C1040" s="34">
        <v>1971</v>
      </c>
      <c r="D1040" s="14">
        <v>6383.7</v>
      </c>
      <c r="E1040" s="14">
        <v>4839.3999999999996</v>
      </c>
      <c r="F1040" s="14">
        <v>214.2</v>
      </c>
      <c r="G1040" s="13" t="s">
        <v>1110</v>
      </c>
      <c r="H1040" s="13"/>
      <c r="I1040" s="13"/>
      <c r="J1040" s="13"/>
      <c r="K1040" s="14">
        <f t="shared" si="926"/>
        <v>2591782.1999999997</v>
      </c>
      <c r="L1040" s="14">
        <f t="shared" si="927"/>
        <v>7705125.8999999994</v>
      </c>
      <c r="M1040" s="14"/>
      <c r="N1040" s="14">
        <f t="shared" si="928"/>
        <v>5458063.5</v>
      </c>
      <c r="O1040" s="14">
        <f t="shared" si="929"/>
        <v>2444957.1</v>
      </c>
      <c r="P1040" s="14"/>
      <c r="Q1040" s="14"/>
      <c r="R1040" s="14">
        <f t="shared" si="930"/>
        <v>1895958.9</v>
      </c>
      <c r="S1040" s="14"/>
      <c r="T1040" s="14">
        <f>102*D1040</f>
        <v>651137.4</v>
      </c>
      <c r="U1040" s="14"/>
      <c r="V1040" s="14"/>
      <c r="W1040" s="14">
        <f t="shared" si="932"/>
        <v>20747024.999999996</v>
      </c>
      <c r="X1040" s="18" t="s">
        <v>1053</v>
      </c>
      <c r="Y1040" s="45">
        <v>0</v>
      </c>
      <c r="Z1040" s="45">
        <v>0</v>
      </c>
      <c r="AA1040" s="45">
        <v>0</v>
      </c>
      <c r="AB1040" s="17">
        <f t="shared" si="933"/>
        <v>20747024.999999996</v>
      </c>
    </row>
    <row r="1041" spans="1:28" s="10" customFormat="1" ht="93.75" customHeight="1" x14ac:dyDescent="0.25">
      <c r="A1041" s="15">
        <f>IF(OR(C1041=0,C1041=""),"",COUNTA($C$794:C1041))</f>
        <v>222</v>
      </c>
      <c r="B1041" s="23" t="s">
        <v>875</v>
      </c>
      <c r="C1041" s="34">
        <v>1972</v>
      </c>
      <c r="D1041" s="14">
        <v>6916</v>
      </c>
      <c r="E1041" s="14">
        <v>3838.6</v>
      </c>
      <c r="F1041" s="14">
        <v>0</v>
      </c>
      <c r="G1041" s="13" t="s">
        <v>1110</v>
      </c>
      <c r="H1041" s="13"/>
      <c r="I1041" s="13"/>
      <c r="J1041" s="13"/>
      <c r="K1041" s="14"/>
      <c r="L1041" s="14"/>
      <c r="M1041" s="14"/>
      <c r="N1041" s="16"/>
      <c r="O1041" s="14"/>
      <c r="P1041" s="14"/>
      <c r="Q1041" s="14">
        <f>2308*D1041</f>
        <v>15962128</v>
      </c>
      <c r="R1041" s="14"/>
      <c r="S1041" s="14"/>
      <c r="T1041" s="14"/>
      <c r="U1041" s="14"/>
      <c r="V1041" s="14"/>
      <c r="W1041" s="14">
        <f t="shared" si="932"/>
        <v>15962128</v>
      </c>
      <c r="X1041" s="18" t="s">
        <v>1053</v>
      </c>
      <c r="Y1041" s="45">
        <v>0</v>
      </c>
      <c r="Z1041" s="45">
        <v>0</v>
      </c>
      <c r="AA1041" s="45">
        <v>0</v>
      </c>
      <c r="AB1041" s="17">
        <f t="shared" si="933"/>
        <v>15962128</v>
      </c>
    </row>
    <row r="1042" spans="1:28" s="10" customFormat="1" ht="93.75" customHeight="1" x14ac:dyDescent="0.25">
      <c r="A1042" s="15">
        <f>IF(OR(C1042=0,C1042=""),"",COUNTA($C$794:C1042))</f>
        <v>223</v>
      </c>
      <c r="B1042" s="23" t="s">
        <v>79</v>
      </c>
      <c r="C1042" s="34">
        <v>1972</v>
      </c>
      <c r="D1042" s="14">
        <v>5344.8</v>
      </c>
      <c r="E1042" s="14">
        <v>3797.8</v>
      </c>
      <c r="F1042" s="14">
        <v>29.3</v>
      </c>
      <c r="G1042" s="13" t="s">
        <v>1110</v>
      </c>
      <c r="H1042" s="13"/>
      <c r="I1042" s="13"/>
      <c r="J1042" s="13"/>
      <c r="K1042" s="14">
        <f t="shared" ref="K1042:K1044" si="934">406*D1042</f>
        <v>2169988.8000000003</v>
      </c>
      <c r="L1042" s="14">
        <f t="shared" ref="L1042:L1044" si="935">1207*D1042</f>
        <v>6451173.6000000006</v>
      </c>
      <c r="M1042" s="14"/>
      <c r="N1042" s="14">
        <f t="shared" ref="N1042:N1044" si="936">855*D1042</f>
        <v>4569804</v>
      </c>
      <c r="O1042" s="14">
        <f t="shared" ref="O1042:O1044" si="937">383*D1042</f>
        <v>2047058.4000000001</v>
      </c>
      <c r="P1042" s="14"/>
      <c r="Q1042" s="14"/>
      <c r="R1042" s="14">
        <f t="shared" ref="R1042:R1044" si="938">297*D1042</f>
        <v>1587405.6</v>
      </c>
      <c r="S1042" s="14"/>
      <c r="T1042" s="14">
        <f t="shared" ref="T1042:T1044" si="939">102*D1042</f>
        <v>545169.6</v>
      </c>
      <c r="U1042" s="14"/>
      <c r="V1042" s="14"/>
      <c r="W1042" s="14">
        <f t="shared" si="932"/>
        <v>17370600.000000004</v>
      </c>
      <c r="X1042" s="18" t="s">
        <v>1053</v>
      </c>
      <c r="Y1042" s="45">
        <v>0</v>
      </c>
      <c r="Z1042" s="45">
        <v>0</v>
      </c>
      <c r="AA1042" s="45">
        <v>0</v>
      </c>
      <c r="AB1042" s="17">
        <f t="shared" si="933"/>
        <v>17370600.000000004</v>
      </c>
    </row>
    <row r="1043" spans="1:28" s="10" customFormat="1" ht="93.75" customHeight="1" x14ac:dyDescent="0.25">
      <c r="A1043" s="15">
        <f>IF(OR(C1043=0,C1043=""),"",COUNTA($C$794:C1043))</f>
        <v>224</v>
      </c>
      <c r="B1043" s="23" t="s">
        <v>80</v>
      </c>
      <c r="C1043" s="34">
        <v>1972</v>
      </c>
      <c r="D1043" s="14">
        <v>4142.2</v>
      </c>
      <c r="E1043" s="14">
        <v>2979.6</v>
      </c>
      <c r="F1043" s="14">
        <v>0</v>
      </c>
      <c r="G1043" s="13" t="s">
        <v>1110</v>
      </c>
      <c r="H1043" s="13"/>
      <c r="I1043" s="13"/>
      <c r="J1043" s="13"/>
      <c r="K1043" s="14">
        <f t="shared" si="934"/>
        <v>1681733.2</v>
      </c>
      <c r="L1043" s="14">
        <f t="shared" si="935"/>
        <v>4999635.3999999994</v>
      </c>
      <c r="M1043" s="14"/>
      <c r="N1043" s="14">
        <f t="shared" si="936"/>
        <v>3541581</v>
      </c>
      <c r="O1043" s="14">
        <f t="shared" si="937"/>
        <v>1586462.5999999999</v>
      </c>
      <c r="P1043" s="14"/>
      <c r="Q1043" s="14"/>
      <c r="R1043" s="14">
        <f t="shared" si="938"/>
        <v>1230233.3999999999</v>
      </c>
      <c r="S1043" s="14"/>
      <c r="T1043" s="14">
        <f t="shared" si="939"/>
        <v>422504.39999999997</v>
      </c>
      <c r="U1043" s="14"/>
      <c r="V1043" s="14"/>
      <c r="W1043" s="14">
        <f t="shared" si="932"/>
        <v>13462150</v>
      </c>
      <c r="X1043" s="18" t="s">
        <v>1053</v>
      </c>
      <c r="Y1043" s="45">
        <v>0</v>
      </c>
      <c r="Z1043" s="45">
        <v>0</v>
      </c>
      <c r="AA1043" s="45">
        <v>0</v>
      </c>
      <c r="AB1043" s="17">
        <f t="shared" si="933"/>
        <v>13462150</v>
      </c>
    </row>
    <row r="1044" spans="1:28" s="10" customFormat="1" ht="93.75" customHeight="1" x14ac:dyDescent="0.25">
      <c r="A1044" s="15">
        <f>IF(OR(C1044=0,C1044=""),"",COUNTA($C$794:C1044))</f>
        <v>225</v>
      </c>
      <c r="B1044" s="23" t="s">
        <v>81</v>
      </c>
      <c r="C1044" s="34">
        <v>1972</v>
      </c>
      <c r="D1044" s="14">
        <v>4206.3999999999996</v>
      </c>
      <c r="E1044" s="14">
        <v>3031.8</v>
      </c>
      <c r="F1044" s="14">
        <v>0</v>
      </c>
      <c r="G1044" s="13" t="s">
        <v>1110</v>
      </c>
      <c r="H1044" s="13"/>
      <c r="I1044" s="13"/>
      <c r="J1044" s="13"/>
      <c r="K1044" s="14">
        <f t="shared" si="934"/>
        <v>1707798.4</v>
      </c>
      <c r="L1044" s="14">
        <f t="shared" si="935"/>
        <v>5077124.8</v>
      </c>
      <c r="M1044" s="14"/>
      <c r="N1044" s="14">
        <f t="shared" si="936"/>
        <v>3596471.9999999995</v>
      </c>
      <c r="O1044" s="14">
        <f t="shared" si="937"/>
        <v>1611051.2</v>
      </c>
      <c r="P1044" s="14"/>
      <c r="Q1044" s="14"/>
      <c r="R1044" s="14">
        <f t="shared" si="938"/>
        <v>1249300.7999999998</v>
      </c>
      <c r="S1044" s="14"/>
      <c r="T1044" s="14">
        <f t="shared" si="939"/>
        <v>429052.8</v>
      </c>
      <c r="U1044" s="14"/>
      <c r="V1044" s="14"/>
      <c r="W1044" s="14">
        <f t="shared" si="932"/>
        <v>13670800</v>
      </c>
      <c r="X1044" s="18" t="s">
        <v>1053</v>
      </c>
      <c r="Y1044" s="45">
        <v>0</v>
      </c>
      <c r="Z1044" s="45">
        <v>0</v>
      </c>
      <c r="AA1044" s="45">
        <v>0</v>
      </c>
      <c r="AB1044" s="17">
        <f t="shared" si="933"/>
        <v>13670800</v>
      </c>
    </row>
    <row r="1045" spans="1:28" s="10" customFormat="1" ht="93.75" customHeight="1" x14ac:dyDescent="0.25">
      <c r="A1045" s="15">
        <f>IF(OR(C1045=0,C1045=""),"",COUNTA($C$794:C1045))</f>
        <v>226</v>
      </c>
      <c r="B1045" s="23" t="s">
        <v>941</v>
      </c>
      <c r="C1045" s="34">
        <v>1973</v>
      </c>
      <c r="D1045" s="14">
        <v>4405.6000000000004</v>
      </c>
      <c r="E1045" s="14">
        <v>2631.2</v>
      </c>
      <c r="F1045" s="14">
        <v>1151.3</v>
      </c>
      <c r="G1045" s="13" t="s">
        <v>1110</v>
      </c>
      <c r="H1045" s="13"/>
      <c r="I1045" s="13"/>
      <c r="J1045" s="13"/>
      <c r="K1045" s="14"/>
      <c r="L1045" s="14"/>
      <c r="M1045" s="14"/>
      <c r="N1045" s="16"/>
      <c r="O1045" s="14"/>
      <c r="P1045" s="14"/>
      <c r="Q1045" s="14">
        <f t="shared" ref="Q1045:Q1046" si="940">2308*D1045</f>
        <v>10168124.800000001</v>
      </c>
      <c r="R1045" s="14"/>
      <c r="S1045" s="14"/>
      <c r="T1045" s="14"/>
      <c r="U1045" s="14"/>
      <c r="V1045" s="14"/>
      <c r="W1045" s="14">
        <f t="shared" si="932"/>
        <v>10168124.800000001</v>
      </c>
      <c r="X1045" s="18" t="s">
        <v>1053</v>
      </c>
      <c r="Y1045" s="45">
        <v>0</v>
      </c>
      <c r="Z1045" s="45">
        <v>0</v>
      </c>
      <c r="AA1045" s="45">
        <v>0</v>
      </c>
      <c r="AB1045" s="17">
        <f t="shared" si="933"/>
        <v>10168124.800000001</v>
      </c>
    </row>
    <row r="1046" spans="1:28" s="10" customFormat="1" ht="93.75" customHeight="1" x14ac:dyDescent="0.25">
      <c r="A1046" s="15">
        <f>IF(OR(C1046=0,C1046=""),"",COUNTA($C$794:C1046))</f>
        <v>227</v>
      </c>
      <c r="B1046" s="23" t="s">
        <v>1037</v>
      </c>
      <c r="C1046" s="23">
        <v>1975</v>
      </c>
      <c r="D1046" s="14">
        <v>4860</v>
      </c>
      <c r="E1046" s="14">
        <v>2697.1</v>
      </c>
      <c r="F1046" s="14">
        <v>1413</v>
      </c>
      <c r="G1046" s="13" t="s">
        <v>1110</v>
      </c>
      <c r="H1046" s="13"/>
      <c r="I1046" s="13"/>
      <c r="J1046" s="13"/>
      <c r="K1046" s="14"/>
      <c r="L1046" s="14"/>
      <c r="M1046" s="14"/>
      <c r="N1046" s="16"/>
      <c r="O1046" s="14"/>
      <c r="P1046" s="14"/>
      <c r="Q1046" s="14">
        <f t="shared" si="940"/>
        <v>11216880</v>
      </c>
      <c r="R1046" s="14"/>
      <c r="S1046" s="14"/>
      <c r="T1046" s="14"/>
      <c r="U1046" s="14"/>
      <c r="V1046" s="14"/>
      <c r="W1046" s="14">
        <f t="shared" si="932"/>
        <v>11216880</v>
      </c>
      <c r="X1046" s="18" t="s">
        <v>1053</v>
      </c>
      <c r="Y1046" s="45">
        <v>0</v>
      </c>
      <c r="Z1046" s="45">
        <v>0</v>
      </c>
      <c r="AA1046" s="45">
        <v>0</v>
      </c>
      <c r="AB1046" s="17">
        <f t="shared" si="933"/>
        <v>11216880</v>
      </c>
    </row>
    <row r="1047" spans="1:28" s="11" customFormat="1" ht="93.75" customHeight="1" x14ac:dyDescent="0.25">
      <c r="A1047" s="15">
        <f>IF(OR(C1047=0,C1047=""),"",COUNTA($C$794:C1047))</f>
        <v>228</v>
      </c>
      <c r="B1047" s="23" t="s">
        <v>1038</v>
      </c>
      <c r="C1047" s="34">
        <v>1975</v>
      </c>
      <c r="D1047" s="14">
        <v>3005.9</v>
      </c>
      <c r="E1047" s="14">
        <v>2229.1</v>
      </c>
      <c r="F1047" s="14">
        <v>0</v>
      </c>
      <c r="G1047" s="13" t="s">
        <v>1114</v>
      </c>
      <c r="H1047" s="13"/>
      <c r="I1047" s="13"/>
      <c r="J1047" s="13"/>
      <c r="K1047" s="14"/>
      <c r="L1047" s="14"/>
      <c r="M1047" s="14"/>
      <c r="N1047" s="16"/>
      <c r="O1047" s="14"/>
      <c r="P1047" s="14"/>
      <c r="Q1047" s="14">
        <f t="shared" ref="Q1047:Q1050" si="941">845*D1047</f>
        <v>2539985.5</v>
      </c>
      <c r="R1047" s="14"/>
      <c r="S1047" s="14"/>
      <c r="T1047" s="14"/>
      <c r="U1047" s="14"/>
      <c r="V1047" s="14"/>
      <c r="W1047" s="14">
        <f t="shared" si="932"/>
        <v>2539985.5</v>
      </c>
      <c r="X1047" s="18" t="s">
        <v>1053</v>
      </c>
      <c r="Y1047" s="45">
        <v>0</v>
      </c>
      <c r="Z1047" s="45">
        <v>0</v>
      </c>
      <c r="AA1047" s="45">
        <v>0</v>
      </c>
      <c r="AB1047" s="17">
        <f t="shared" si="933"/>
        <v>2539985.5</v>
      </c>
    </row>
    <row r="1048" spans="1:28" s="10" customFormat="1" ht="93.75" customHeight="1" x14ac:dyDescent="0.25">
      <c r="A1048" s="15">
        <f>IF(OR(C1048=0,C1048=""),"",COUNTA($C$794:C1048))</f>
        <v>229</v>
      </c>
      <c r="B1048" s="23" t="s">
        <v>1039</v>
      </c>
      <c r="C1048" s="34">
        <v>1975</v>
      </c>
      <c r="D1048" s="14">
        <v>3040.1</v>
      </c>
      <c r="E1048" s="14">
        <v>2228.9</v>
      </c>
      <c r="F1048" s="14">
        <v>0</v>
      </c>
      <c r="G1048" s="13" t="s">
        <v>1114</v>
      </c>
      <c r="H1048" s="13"/>
      <c r="I1048" s="13"/>
      <c r="J1048" s="13"/>
      <c r="K1048" s="14"/>
      <c r="L1048" s="14"/>
      <c r="M1048" s="14"/>
      <c r="N1048" s="16"/>
      <c r="O1048" s="14"/>
      <c r="P1048" s="14"/>
      <c r="Q1048" s="14">
        <f t="shared" si="941"/>
        <v>2568884.5</v>
      </c>
      <c r="R1048" s="14"/>
      <c r="S1048" s="14"/>
      <c r="T1048" s="14"/>
      <c r="U1048" s="14"/>
      <c r="V1048" s="14"/>
      <c r="W1048" s="14">
        <f t="shared" si="932"/>
        <v>2568884.5</v>
      </c>
      <c r="X1048" s="18" t="s">
        <v>1053</v>
      </c>
      <c r="Y1048" s="45">
        <v>0</v>
      </c>
      <c r="Z1048" s="45">
        <v>0</v>
      </c>
      <c r="AA1048" s="45">
        <v>0</v>
      </c>
      <c r="AB1048" s="17">
        <f t="shared" si="933"/>
        <v>2568884.5</v>
      </c>
    </row>
    <row r="1049" spans="1:28" s="10" customFormat="1" ht="93.75" customHeight="1" x14ac:dyDescent="0.25">
      <c r="A1049" s="15">
        <f>IF(OR(C1049=0,C1049=""),"",COUNTA($C$794:C1049))</f>
        <v>230</v>
      </c>
      <c r="B1049" s="23" t="s">
        <v>1040</v>
      </c>
      <c r="C1049" s="34">
        <v>1975</v>
      </c>
      <c r="D1049" s="14">
        <v>3006.1</v>
      </c>
      <c r="E1049" s="14">
        <v>2201.6</v>
      </c>
      <c r="F1049" s="14">
        <v>0</v>
      </c>
      <c r="G1049" s="13" t="s">
        <v>1114</v>
      </c>
      <c r="H1049" s="13"/>
      <c r="I1049" s="13"/>
      <c r="J1049" s="13"/>
      <c r="K1049" s="14"/>
      <c r="L1049" s="14"/>
      <c r="M1049" s="14"/>
      <c r="N1049" s="14"/>
      <c r="O1049" s="14"/>
      <c r="P1049" s="14"/>
      <c r="Q1049" s="14">
        <f t="shared" si="941"/>
        <v>2540154.5</v>
      </c>
      <c r="R1049" s="14"/>
      <c r="S1049" s="14"/>
      <c r="T1049" s="14"/>
      <c r="U1049" s="14"/>
      <c r="V1049" s="14"/>
      <c r="W1049" s="14">
        <f t="shared" si="932"/>
        <v>2540154.5</v>
      </c>
      <c r="X1049" s="18" t="s">
        <v>1053</v>
      </c>
      <c r="Y1049" s="45">
        <v>0</v>
      </c>
      <c r="Z1049" s="45">
        <v>0</v>
      </c>
      <c r="AA1049" s="45">
        <v>0</v>
      </c>
      <c r="AB1049" s="17">
        <f t="shared" si="933"/>
        <v>2540154.5</v>
      </c>
    </row>
    <row r="1050" spans="1:28" s="10" customFormat="1" ht="93.75" customHeight="1" x14ac:dyDescent="0.25">
      <c r="A1050" s="15">
        <f>IF(OR(C1050=0,C1050=""),"",COUNTA($C$794:C1050))</f>
        <v>231</v>
      </c>
      <c r="B1050" s="23" t="s">
        <v>138</v>
      </c>
      <c r="C1050" s="34">
        <v>1975</v>
      </c>
      <c r="D1050" s="14">
        <v>3006</v>
      </c>
      <c r="E1050" s="14">
        <v>2205.4</v>
      </c>
      <c r="F1050" s="14">
        <v>0</v>
      </c>
      <c r="G1050" s="13" t="s">
        <v>1114</v>
      </c>
      <c r="H1050" s="13"/>
      <c r="I1050" s="13"/>
      <c r="J1050" s="13"/>
      <c r="K1050" s="14"/>
      <c r="L1050" s="14"/>
      <c r="M1050" s="14"/>
      <c r="N1050" s="14"/>
      <c r="O1050" s="14"/>
      <c r="P1050" s="14"/>
      <c r="Q1050" s="14">
        <f t="shared" si="941"/>
        <v>2540070</v>
      </c>
      <c r="R1050" s="14"/>
      <c r="S1050" s="14"/>
      <c r="T1050" s="14"/>
      <c r="U1050" s="14"/>
      <c r="V1050" s="14"/>
      <c r="W1050" s="14">
        <f t="shared" si="932"/>
        <v>2540070</v>
      </c>
      <c r="X1050" s="18" t="s">
        <v>1053</v>
      </c>
      <c r="Y1050" s="45">
        <v>0</v>
      </c>
      <c r="Z1050" s="45">
        <v>0</v>
      </c>
      <c r="AA1050" s="45">
        <v>0</v>
      </c>
      <c r="AB1050" s="17">
        <f t="shared" si="933"/>
        <v>2540070</v>
      </c>
    </row>
    <row r="1051" spans="1:28" s="10" customFormat="1" ht="93.75" customHeight="1" x14ac:dyDescent="0.25">
      <c r="A1051" s="15" t="str">
        <f>IF(OR(C1051=0,C1051=""),"",COUNTA($C$794:C1051))</f>
        <v/>
      </c>
      <c r="B1051" s="23"/>
      <c r="C1051" s="34"/>
      <c r="D1051" s="22">
        <f>SUM(D1037:D1050)</f>
        <v>64520.6</v>
      </c>
      <c r="E1051" s="22">
        <f t="shared" ref="E1051:F1051" si="942">SUM(E1037:E1050)</f>
        <v>44246.6</v>
      </c>
      <c r="F1051" s="22">
        <f t="shared" si="942"/>
        <v>2807.8</v>
      </c>
      <c r="G1051" s="13"/>
      <c r="H1051" s="13"/>
      <c r="I1051" s="13"/>
      <c r="J1051" s="13"/>
      <c r="K1051" s="14"/>
      <c r="L1051" s="14"/>
      <c r="M1051" s="14"/>
      <c r="N1051" s="16"/>
      <c r="O1051" s="14"/>
      <c r="P1051" s="14"/>
      <c r="Q1051" s="14"/>
      <c r="R1051" s="14"/>
      <c r="S1051" s="14"/>
      <c r="T1051" s="14"/>
      <c r="U1051" s="14"/>
      <c r="V1051" s="14"/>
      <c r="W1051" s="22">
        <f>SUM(W1037:W1050)</f>
        <v>164903258.5</v>
      </c>
      <c r="X1051" s="22"/>
      <c r="Y1051" s="22"/>
      <c r="Z1051" s="22"/>
      <c r="AA1051" s="22">
        <f t="shared" ref="AA1051:AB1051" si="943">SUM(AA1037:AA1050)</f>
        <v>0</v>
      </c>
      <c r="AB1051" s="22">
        <f t="shared" si="943"/>
        <v>164903258.5</v>
      </c>
    </row>
    <row r="1052" spans="1:28" s="10" customFormat="1" ht="93.75" customHeight="1" x14ac:dyDescent="0.25">
      <c r="A1052" s="15" t="str">
        <f>IF(OR(C1052=0,C1052=""),"",COUNTA($C$794:C1052))</f>
        <v/>
      </c>
      <c r="B1052" s="25" t="s">
        <v>119</v>
      </c>
      <c r="C1052" s="34"/>
      <c r="D1052" s="14"/>
      <c r="E1052" s="14"/>
      <c r="F1052" s="14"/>
      <c r="G1052" s="13"/>
      <c r="H1052" s="13"/>
      <c r="I1052" s="13"/>
      <c r="J1052" s="13"/>
      <c r="K1052" s="14"/>
      <c r="L1052" s="14"/>
      <c r="M1052" s="14"/>
      <c r="N1052" s="16"/>
      <c r="O1052" s="14"/>
      <c r="P1052" s="14"/>
      <c r="Q1052" s="14"/>
      <c r="R1052" s="14"/>
      <c r="S1052" s="14"/>
      <c r="T1052" s="14"/>
      <c r="U1052" s="14"/>
      <c r="V1052" s="14"/>
      <c r="W1052" s="17"/>
      <c r="X1052" s="17"/>
      <c r="Y1052" s="17"/>
      <c r="Z1052" s="17"/>
      <c r="AA1052" s="17"/>
      <c r="AB1052" s="17"/>
    </row>
    <row r="1053" spans="1:28" s="10" customFormat="1" ht="93.75" customHeight="1" x14ac:dyDescent="0.25">
      <c r="A1053" s="15">
        <f>IF(OR(C1053=0,C1053=""),"",COUNTA($C$794:C1053))</f>
        <v>232</v>
      </c>
      <c r="B1053" s="23" t="s">
        <v>876</v>
      </c>
      <c r="C1053" s="34">
        <v>1972</v>
      </c>
      <c r="D1053" s="14">
        <v>666</v>
      </c>
      <c r="E1053" s="14">
        <v>571</v>
      </c>
      <c r="F1053" s="14">
        <v>0</v>
      </c>
      <c r="G1053" s="13" t="s">
        <v>1106</v>
      </c>
      <c r="H1053" s="13"/>
      <c r="I1053" s="13"/>
      <c r="J1053" s="13"/>
      <c r="K1053" s="14">
        <f t="shared" ref="K1053:K1054" si="944">558*D1053</f>
        <v>371628</v>
      </c>
      <c r="L1053" s="14">
        <f t="shared" ref="L1053:L1054" si="945">2469*D1053</f>
        <v>1644354</v>
      </c>
      <c r="M1053" s="14">
        <f>430*D1053</f>
        <v>286380</v>
      </c>
      <c r="N1053" s="14">
        <f t="shared" ref="N1053:N1054" si="946">511*D1053</f>
        <v>340326</v>
      </c>
      <c r="O1053" s="14"/>
      <c r="P1053" s="14"/>
      <c r="Q1053" s="14">
        <f t="shared" ref="Q1053:Q1054" si="947">3961*D1053</f>
        <v>2638026</v>
      </c>
      <c r="R1053" s="14"/>
      <c r="S1053" s="14">
        <f t="shared" ref="S1053:S1054" si="948">3011*D1053</f>
        <v>2005326</v>
      </c>
      <c r="T1053" s="14">
        <f t="shared" ref="T1053:T1054" si="949">116*D1053</f>
        <v>77256</v>
      </c>
      <c r="U1053" s="14">
        <f>34*D1053</f>
        <v>22644</v>
      </c>
      <c r="V1053" s="14">
        <f t="shared" ref="V1053:V1054" si="950">(K1053+L1053+M1053+N1053+O1053+P1053+Q1053+R1053+S1053+T1053)*0.0214</f>
        <v>157574.5344</v>
      </c>
      <c r="W1053" s="14">
        <f t="shared" ref="W1053:W1055" si="951">K1053+L1053+M1053+N1053+O1053+P1053+Q1053+R1053+S1053+T1053+U1053+V1053</f>
        <v>7543514.5344000002</v>
      </c>
      <c r="X1053" s="18" t="s">
        <v>1053</v>
      </c>
      <c r="Y1053" s="45">
        <v>0</v>
      </c>
      <c r="Z1053" s="45">
        <v>0</v>
      </c>
      <c r="AA1053" s="45">
        <v>0</v>
      </c>
      <c r="AB1053" s="17">
        <f t="shared" ref="AB1053:AB1055" si="952">W1053-(Y1053+Z1053+AA1053)</f>
        <v>7543514.5344000002</v>
      </c>
    </row>
    <row r="1054" spans="1:28" s="10" customFormat="1" ht="93.75" customHeight="1" x14ac:dyDescent="0.25">
      <c r="A1054" s="15">
        <f>IF(OR(C1054=0,C1054=""),"",COUNTA($C$794:C1054))</f>
        <v>233</v>
      </c>
      <c r="B1054" s="23" t="s">
        <v>877</v>
      </c>
      <c r="C1054" s="34">
        <v>1972</v>
      </c>
      <c r="D1054" s="14">
        <v>843.7</v>
      </c>
      <c r="E1054" s="14">
        <v>378.3</v>
      </c>
      <c r="F1054" s="14">
        <v>465.57</v>
      </c>
      <c r="G1054" s="13" t="s">
        <v>1106</v>
      </c>
      <c r="H1054" s="13"/>
      <c r="I1054" s="13"/>
      <c r="J1054" s="13"/>
      <c r="K1054" s="14">
        <f t="shared" si="944"/>
        <v>470784.60000000003</v>
      </c>
      <c r="L1054" s="14">
        <f t="shared" si="945"/>
        <v>2083095.3</v>
      </c>
      <c r="M1054" s="14"/>
      <c r="N1054" s="14">
        <f t="shared" si="946"/>
        <v>431130.7</v>
      </c>
      <c r="O1054" s="14">
        <f>375*D1054</f>
        <v>316387.5</v>
      </c>
      <c r="P1054" s="14"/>
      <c r="Q1054" s="14">
        <f t="shared" si="947"/>
        <v>3341895.7</v>
      </c>
      <c r="R1054" s="14"/>
      <c r="S1054" s="14">
        <f t="shared" si="948"/>
        <v>2540380.7000000002</v>
      </c>
      <c r="T1054" s="14">
        <f t="shared" si="949"/>
        <v>97869.200000000012</v>
      </c>
      <c r="U1054" s="14"/>
      <c r="V1054" s="14">
        <f t="shared" si="950"/>
        <v>198625.03517999998</v>
      </c>
      <c r="W1054" s="14">
        <f t="shared" si="951"/>
        <v>9480168.7351799998</v>
      </c>
      <c r="X1054" s="18" t="s">
        <v>1053</v>
      </c>
      <c r="Y1054" s="45">
        <v>0</v>
      </c>
      <c r="Z1054" s="45">
        <v>0</v>
      </c>
      <c r="AA1054" s="45">
        <v>0</v>
      </c>
      <c r="AB1054" s="17">
        <f t="shared" si="952"/>
        <v>9480168.7351799998</v>
      </c>
    </row>
    <row r="1055" spans="1:28" s="10" customFormat="1" ht="93.75" customHeight="1" x14ac:dyDescent="0.25">
      <c r="A1055" s="15">
        <f>IF(OR(C1055=0,C1055=""),"",COUNTA($C$794:C1055))</f>
        <v>234</v>
      </c>
      <c r="B1055" s="23" t="s">
        <v>1003</v>
      </c>
      <c r="C1055" s="34">
        <v>1974</v>
      </c>
      <c r="D1055" s="14">
        <v>5452.88</v>
      </c>
      <c r="E1055" s="14">
        <v>3315.4</v>
      </c>
      <c r="F1055" s="14">
        <v>2137.48</v>
      </c>
      <c r="G1055" s="13" t="s">
        <v>1110</v>
      </c>
      <c r="H1055" s="13"/>
      <c r="I1055" s="13"/>
      <c r="J1055" s="13"/>
      <c r="K1055" s="14"/>
      <c r="L1055" s="14"/>
      <c r="M1055" s="14"/>
      <c r="N1055" s="16"/>
      <c r="O1055" s="14"/>
      <c r="P1055" s="14"/>
      <c r="Q1055" s="14">
        <f>2308*D1055</f>
        <v>12585247.040000001</v>
      </c>
      <c r="R1055" s="14"/>
      <c r="S1055" s="14"/>
      <c r="T1055" s="14"/>
      <c r="U1055" s="14"/>
      <c r="V1055" s="14"/>
      <c r="W1055" s="14">
        <f t="shared" si="951"/>
        <v>12585247.040000001</v>
      </c>
      <c r="X1055" s="18" t="s">
        <v>1053</v>
      </c>
      <c r="Y1055" s="45">
        <v>0</v>
      </c>
      <c r="Z1055" s="45">
        <v>0</v>
      </c>
      <c r="AA1055" s="45">
        <v>0</v>
      </c>
      <c r="AB1055" s="17">
        <f t="shared" si="952"/>
        <v>12585247.040000001</v>
      </c>
    </row>
    <row r="1056" spans="1:28" s="10" customFormat="1" ht="93.75" customHeight="1" x14ac:dyDescent="0.25">
      <c r="A1056" s="15" t="str">
        <f>IF(OR(C1056=0,C1056=""),"",COUNTA($C$794:C1056))</f>
        <v/>
      </c>
      <c r="B1056" s="23"/>
      <c r="C1056" s="34"/>
      <c r="D1056" s="22">
        <f>SUM(D1053:D1055)</f>
        <v>6962.58</v>
      </c>
      <c r="E1056" s="22">
        <f>SUM(E1053:E1055)</f>
        <v>4264.7</v>
      </c>
      <c r="F1056" s="22">
        <f>SUM(F1053:F1055)</f>
        <v>2603.0500000000002</v>
      </c>
      <c r="G1056" s="13"/>
      <c r="H1056" s="13"/>
      <c r="I1056" s="13"/>
      <c r="J1056" s="13"/>
      <c r="K1056" s="14"/>
      <c r="L1056" s="14"/>
      <c r="M1056" s="14"/>
      <c r="N1056" s="16"/>
      <c r="O1056" s="14"/>
      <c r="P1056" s="14"/>
      <c r="Q1056" s="14"/>
      <c r="R1056" s="14"/>
      <c r="S1056" s="14"/>
      <c r="T1056" s="14"/>
      <c r="U1056" s="14"/>
      <c r="V1056" s="14"/>
      <c r="W1056" s="22">
        <f>SUM(W1053:W1055)</f>
        <v>29608930.309579998</v>
      </c>
      <c r="X1056" s="22"/>
      <c r="Y1056" s="22"/>
      <c r="Z1056" s="22"/>
      <c r="AA1056" s="22">
        <f t="shared" ref="AA1056:AB1056" si="953">SUM(AA1053:AA1055)</f>
        <v>0</v>
      </c>
      <c r="AB1056" s="22">
        <f t="shared" si="953"/>
        <v>29608930.309579998</v>
      </c>
    </row>
    <row r="1057" spans="1:28" s="10" customFormat="1" ht="93.75" customHeight="1" x14ac:dyDescent="0.25">
      <c r="A1057" s="15" t="str">
        <f>IF(OR(C1057=0,C1057=""),"",COUNTA($C$794:C1057))</f>
        <v/>
      </c>
      <c r="B1057" s="25" t="s">
        <v>1096</v>
      </c>
      <c r="C1057" s="34"/>
      <c r="D1057" s="14"/>
      <c r="E1057" s="14"/>
      <c r="F1057" s="14"/>
      <c r="G1057" s="13"/>
      <c r="H1057" s="13"/>
      <c r="I1057" s="13"/>
      <c r="J1057" s="13"/>
      <c r="K1057" s="14"/>
      <c r="L1057" s="14"/>
      <c r="M1057" s="14"/>
      <c r="N1057" s="16"/>
      <c r="O1057" s="14"/>
      <c r="P1057" s="14"/>
      <c r="Q1057" s="14"/>
      <c r="R1057" s="14"/>
      <c r="S1057" s="14"/>
      <c r="T1057" s="14"/>
      <c r="U1057" s="14"/>
      <c r="V1057" s="14"/>
      <c r="W1057" s="17"/>
      <c r="X1057" s="17"/>
      <c r="Y1057" s="17"/>
      <c r="Z1057" s="17"/>
      <c r="AA1057" s="17"/>
      <c r="AB1057" s="17"/>
    </row>
    <row r="1058" spans="1:28" s="10" customFormat="1" ht="93.75" customHeight="1" x14ac:dyDescent="0.25">
      <c r="A1058" s="15">
        <f>IF(OR(C1058=0,C1058=""),"",COUNTA($C$794:C1058))</f>
        <v>235</v>
      </c>
      <c r="B1058" s="23" t="s">
        <v>822</v>
      </c>
      <c r="C1058" s="34">
        <v>1971</v>
      </c>
      <c r="D1058" s="14">
        <v>770.2</v>
      </c>
      <c r="E1058" s="14">
        <v>712.8</v>
      </c>
      <c r="F1058" s="14">
        <v>0</v>
      </c>
      <c r="G1058" s="13" t="s">
        <v>1106</v>
      </c>
      <c r="H1058" s="13"/>
      <c r="I1058" s="13"/>
      <c r="J1058" s="13"/>
      <c r="K1058" s="14">
        <f t="shared" ref="K1058:K1061" si="954">558*D1058</f>
        <v>429771.60000000003</v>
      </c>
      <c r="L1058" s="14"/>
      <c r="M1058" s="14">
        <f>430*D1058</f>
        <v>331186</v>
      </c>
      <c r="N1058" s="14">
        <f t="shared" ref="N1058:N1061" si="955">511*D1058</f>
        <v>393572.2</v>
      </c>
      <c r="O1058" s="14">
        <f t="shared" ref="O1058:O1061" si="956">375*D1058</f>
        <v>288825</v>
      </c>
      <c r="P1058" s="14"/>
      <c r="Q1058" s="14">
        <f t="shared" ref="Q1058:Q1061" si="957">3961*D1058</f>
        <v>3050762.2</v>
      </c>
      <c r="R1058" s="14"/>
      <c r="S1058" s="14">
        <f t="shared" ref="S1058:S1061" si="958">3011*D1058</f>
        <v>2319072.2000000002</v>
      </c>
      <c r="T1058" s="14">
        <f t="shared" ref="T1058:T1061" si="959">116*D1058</f>
        <v>89343.200000000012</v>
      </c>
      <c r="U1058" s="14">
        <f>34*D1058</f>
        <v>26186.800000000003</v>
      </c>
      <c r="V1058" s="14">
        <f t="shared" ref="V1058:V1061" si="960">(K1058+L1058+M1058+N1058+O1058+P1058+Q1058+R1058+S1058+T1058)*0.0214</f>
        <v>147714.19336</v>
      </c>
      <c r="W1058" s="14">
        <f t="shared" ref="W1058:W1068" si="961">K1058+L1058+M1058+N1058+O1058+P1058+Q1058+R1058+S1058+T1058+U1058+V1058</f>
        <v>7076433.3933600001</v>
      </c>
      <c r="X1058" s="18" t="s">
        <v>1053</v>
      </c>
      <c r="Y1058" s="45">
        <v>0</v>
      </c>
      <c r="Z1058" s="45">
        <v>0</v>
      </c>
      <c r="AA1058" s="45">
        <v>0</v>
      </c>
      <c r="AB1058" s="17">
        <f t="shared" ref="AB1058:AB1068" si="962">W1058-(Y1058+Z1058+AA1058)</f>
        <v>7076433.3933600001</v>
      </c>
    </row>
    <row r="1059" spans="1:28" s="10" customFormat="1" ht="93.75" customHeight="1" x14ac:dyDescent="0.25">
      <c r="A1059" s="15">
        <f>IF(OR(C1059=0,C1059=""),"",COUNTA($C$794:C1059))</f>
        <v>236</v>
      </c>
      <c r="B1059" s="23" t="s">
        <v>823</v>
      </c>
      <c r="C1059" s="34">
        <v>1971</v>
      </c>
      <c r="D1059" s="14">
        <v>379.8</v>
      </c>
      <c r="E1059" s="14">
        <v>355.6</v>
      </c>
      <c r="F1059" s="14">
        <v>0</v>
      </c>
      <c r="G1059" s="13" t="s">
        <v>1106</v>
      </c>
      <c r="H1059" s="13"/>
      <c r="I1059" s="13"/>
      <c r="J1059" s="13"/>
      <c r="K1059" s="14">
        <f t="shared" si="954"/>
        <v>211928.4</v>
      </c>
      <c r="L1059" s="14">
        <f>2469*D1059</f>
        <v>937726.20000000007</v>
      </c>
      <c r="M1059" s="14"/>
      <c r="N1059" s="14">
        <f t="shared" si="955"/>
        <v>194077.80000000002</v>
      </c>
      <c r="O1059" s="14">
        <f t="shared" si="956"/>
        <v>142425</v>
      </c>
      <c r="P1059" s="14"/>
      <c r="Q1059" s="14">
        <f t="shared" si="957"/>
        <v>1504387.8</v>
      </c>
      <c r="R1059" s="14"/>
      <c r="S1059" s="14">
        <f t="shared" si="958"/>
        <v>1143577.8</v>
      </c>
      <c r="T1059" s="14">
        <f t="shared" si="959"/>
        <v>44056.800000000003</v>
      </c>
      <c r="U1059" s="14"/>
      <c r="V1059" s="14">
        <f t="shared" si="960"/>
        <v>89413.047719999988</v>
      </c>
      <c r="W1059" s="14">
        <f t="shared" si="961"/>
        <v>4267592.84772</v>
      </c>
      <c r="X1059" s="18" t="s">
        <v>1053</v>
      </c>
      <c r="Y1059" s="45">
        <v>0</v>
      </c>
      <c r="Z1059" s="45">
        <v>0</v>
      </c>
      <c r="AA1059" s="45">
        <v>0</v>
      </c>
      <c r="AB1059" s="17">
        <f t="shared" si="962"/>
        <v>4267592.84772</v>
      </c>
    </row>
    <row r="1060" spans="1:28" s="11" customFormat="1" ht="93.75" customHeight="1" x14ac:dyDescent="0.25">
      <c r="A1060" s="15">
        <f>IF(OR(C1060=0,C1060=""),"",COUNTA($C$794:C1060))</f>
        <v>237</v>
      </c>
      <c r="B1060" s="23" t="s">
        <v>878</v>
      </c>
      <c r="C1060" s="34">
        <v>1972</v>
      </c>
      <c r="D1060" s="14">
        <v>769.2</v>
      </c>
      <c r="E1060" s="14">
        <v>713</v>
      </c>
      <c r="F1060" s="14">
        <v>0</v>
      </c>
      <c r="G1060" s="13" t="s">
        <v>1106</v>
      </c>
      <c r="H1060" s="13"/>
      <c r="I1060" s="13"/>
      <c r="J1060" s="13"/>
      <c r="K1060" s="14">
        <f t="shared" si="954"/>
        <v>429213.60000000003</v>
      </c>
      <c r="L1060" s="14"/>
      <c r="M1060" s="14">
        <f t="shared" ref="M1060:M1061" si="963">430*D1060</f>
        <v>330756</v>
      </c>
      <c r="N1060" s="14">
        <f t="shared" si="955"/>
        <v>393061.2</v>
      </c>
      <c r="O1060" s="14">
        <f t="shared" si="956"/>
        <v>288450</v>
      </c>
      <c r="P1060" s="14"/>
      <c r="Q1060" s="14">
        <f t="shared" si="957"/>
        <v>3046801.2</v>
      </c>
      <c r="R1060" s="14"/>
      <c r="S1060" s="14">
        <f t="shared" si="958"/>
        <v>2316061.2000000002</v>
      </c>
      <c r="T1060" s="14">
        <f t="shared" si="959"/>
        <v>89227.200000000012</v>
      </c>
      <c r="U1060" s="14">
        <f t="shared" ref="U1060:U1061" si="964">34*D1060</f>
        <v>26152.800000000003</v>
      </c>
      <c r="V1060" s="14">
        <f t="shared" si="960"/>
        <v>147522.40656</v>
      </c>
      <c r="W1060" s="14">
        <f t="shared" si="961"/>
        <v>7067245.6065600002</v>
      </c>
      <c r="X1060" s="18" t="s">
        <v>1053</v>
      </c>
      <c r="Y1060" s="45">
        <v>0</v>
      </c>
      <c r="Z1060" s="45">
        <v>0</v>
      </c>
      <c r="AA1060" s="45">
        <v>0</v>
      </c>
      <c r="AB1060" s="17">
        <f t="shared" si="962"/>
        <v>7067245.6065600002</v>
      </c>
    </row>
    <row r="1061" spans="1:28" s="10" customFormat="1" ht="93.75" customHeight="1" x14ac:dyDescent="0.25">
      <c r="A1061" s="15">
        <f>IF(OR(C1061=0,C1061=""),"",COUNTA($C$794:C1061))</f>
        <v>238</v>
      </c>
      <c r="B1061" s="23" t="s">
        <v>879</v>
      </c>
      <c r="C1061" s="34">
        <v>1972</v>
      </c>
      <c r="D1061" s="14">
        <v>775.4</v>
      </c>
      <c r="E1061" s="14">
        <v>719.6</v>
      </c>
      <c r="F1061" s="14">
        <v>0</v>
      </c>
      <c r="G1061" s="13" t="s">
        <v>1106</v>
      </c>
      <c r="H1061" s="13"/>
      <c r="I1061" s="13"/>
      <c r="J1061" s="13"/>
      <c r="K1061" s="14">
        <f t="shared" si="954"/>
        <v>432673.2</v>
      </c>
      <c r="L1061" s="14"/>
      <c r="M1061" s="14">
        <f t="shared" si="963"/>
        <v>333422</v>
      </c>
      <c r="N1061" s="14">
        <f t="shared" si="955"/>
        <v>396229.39999999997</v>
      </c>
      <c r="O1061" s="14">
        <f t="shared" si="956"/>
        <v>290775</v>
      </c>
      <c r="P1061" s="14"/>
      <c r="Q1061" s="14">
        <f t="shared" si="957"/>
        <v>3071359.4</v>
      </c>
      <c r="R1061" s="14"/>
      <c r="S1061" s="14">
        <f t="shared" si="958"/>
        <v>2334729.4</v>
      </c>
      <c r="T1061" s="14">
        <f t="shared" si="959"/>
        <v>89946.4</v>
      </c>
      <c r="U1061" s="14">
        <f t="shared" si="964"/>
        <v>26363.599999999999</v>
      </c>
      <c r="V1061" s="14">
        <f t="shared" si="960"/>
        <v>148711.48472000001</v>
      </c>
      <c r="W1061" s="14">
        <f t="shared" si="961"/>
        <v>7124209.8847200004</v>
      </c>
      <c r="X1061" s="18" t="s">
        <v>1053</v>
      </c>
      <c r="Y1061" s="45">
        <v>0</v>
      </c>
      <c r="Z1061" s="45">
        <v>0</v>
      </c>
      <c r="AA1061" s="45">
        <v>0</v>
      </c>
      <c r="AB1061" s="17">
        <f t="shared" si="962"/>
        <v>7124209.8847200004</v>
      </c>
    </row>
    <row r="1062" spans="1:28" s="10" customFormat="1" ht="93.75" customHeight="1" x14ac:dyDescent="0.25">
      <c r="A1062" s="15">
        <f>IF(OR(C1062=0,C1062=""),"",COUNTA($C$794:C1062))</f>
        <v>239</v>
      </c>
      <c r="B1062" s="23" t="s">
        <v>942</v>
      </c>
      <c r="C1062" s="34">
        <v>1973</v>
      </c>
      <c r="D1062" s="14">
        <v>2159.4</v>
      </c>
      <c r="E1062" s="14">
        <v>1767.9</v>
      </c>
      <c r="F1062" s="14">
        <v>391.5</v>
      </c>
      <c r="G1062" s="13" t="s">
        <v>1109</v>
      </c>
      <c r="H1062" s="13"/>
      <c r="I1062" s="13"/>
      <c r="J1062" s="13"/>
      <c r="K1062" s="14"/>
      <c r="L1062" s="14"/>
      <c r="M1062" s="14"/>
      <c r="N1062" s="16"/>
      <c r="O1062" s="14"/>
      <c r="P1062" s="14"/>
      <c r="Q1062" s="14">
        <f>2308*D1062</f>
        <v>4983895.2</v>
      </c>
      <c r="R1062" s="14"/>
      <c r="S1062" s="14"/>
      <c r="T1062" s="14"/>
      <c r="U1062" s="14"/>
      <c r="V1062" s="14"/>
      <c r="W1062" s="14">
        <f t="shared" si="961"/>
        <v>4983895.2</v>
      </c>
      <c r="X1062" s="18" t="s">
        <v>1053</v>
      </c>
      <c r="Y1062" s="45">
        <v>0</v>
      </c>
      <c r="Z1062" s="45">
        <v>0</v>
      </c>
      <c r="AA1062" s="45">
        <v>0</v>
      </c>
      <c r="AB1062" s="17">
        <f t="shared" si="962"/>
        <v>4983895.2</v>
      </c>
    </row>
    <row r="1063" spans="1:28" s="10" customFormat="1" ht="93.75" customHeight="1" x14ac:dyDescent="0.25">
      <c r="A1063" s="15">
        <f>IF(OR(C1063=0,C1063=""),"",COUNTA($C$794:C1063))</f>
        <v>240</v>
      </c>
      <c r="B1063" s="23" t="s">
        <v>943</v>
      </c>
      <c r="C1063" s="34">
        <v>1973</v>
      </c>
      <c r="D1063" s="14">
        <v>774.1</v>
      </c>
      <c r="E1063" s="14">
        <v>713.7</v>
      </c>
      <c r="F1063" s="14">
        <v>0</v>
      </c>
      <c r="G1063" s="13" t="s">
        <v>1106</v>
      </c>
      <c r="H1063" s="13"/>
      <c r="I1063" s="13"/>
      <c r="J1063" s="13"/>
      <c r="K1063" s="14"/>
      <c r="L1063" s="14"/>
      <c r="M1063" s="14"/>
      <c r="N1063" s="16"/>
      <c r="O1063" s="26"/>
      <c r="P1063" s="26"/>
      <c r="Q1063" s="14">
        <f t="shared" ref="Q1063:Q1068" si="965">3961*D1063</f>
        <v>3066210.1</v>
      </c>
      <c r="R1063" s="26"/>
      <c r="S1063" s="14"/>
      <c r="T1063" s="14"/>
      <c r="U1063" s="14"/>
      <c r="V1063" s="14"/>
      <c r="W1063" s="14">
        <f t="shared" si="961"/>
        <v>3066210.1</v>
      </c>
      <c r="X1063" s="18" t="s">
        <v>1053</v>
      </c>
      <c r="Y1063" s="45">
        <v>0</v>
      </c>
      <c r="Z1063" s="45">
        <v>0</v>
      </c>
      <c r="AA1063" s="45">
        <v>0</v>
      </c>
      <c r="AB1063" s="17">
        <f t="shared" si="962"/>
        <v>3066210.1</v>
      </c>
    </row>
    <row r="1064" spans="1:28" s="10" customFormat="1" ht="93.75" customHeight="1" x14ac:dyDescent="0.25">
      <c r="A1064" s="15">
        <f>IF(OR(C1064=0,C1064=""),"",COUNTA($C$794:C1064))</f>
        <v>241</v>
      </c>
      <c r="B1064" s="23" t="s">
        <v>944</v>
      </c>
      <c r="C1064" s="34">
        <v>1973</v>
      </c>
      <c r="D1064" s="14">
        <v>787.1</v>
      </c>
      <c r="E1064" s="14">
        <v>738.7</v>
      </c>
      <c r="F1064" s="14">
        <v>0</v>
      </c>
      <c r="G1064" s="13" t="s">
        <v>1106</v>
      </c>
      <c r="H1064" s="13"/>
      <c r="I1064" s="13"/>
      <c r="J1064" s="13"/>
      <c r="K1064" s="14"/>
      <c r="L1064" s="14"/>
      <c r="M1064" s="14"/>
      <c r="N1064" s="16"/>
      <c r="O1064" s="14"/>
      <c r="P1064" s="14"/>
      <c r="Q1064" s="14">
        <f t="shared" si="965"/>
        <v>3117703.1</v>
      </c>
      <c r="R1064" s="14"/>
      <c r="S1064" s="14"/>
      <c r="T1064" s="14"/>
      <c r="U1064" s="14"/>
      <c r="V1064" s="14"/>
      <c r="W1064" s="14">
        <f t="shared" si="961"/>
        <v>3117703.1</v>
      </c>
      <c r="X1064" s="18" t="s">
        <v>1053</v>
      </c>
      <c r="Y1064" s="45">
        <v>0</v>
      </c>
      <c r="Z1064" s="45">
        <v>0</v>
      </c>
      <c r="AA1064" s="45">
        <v>0</v>
      </c>
      <c r="AB1064" s="17">
        <f t="shared" si="962"/>
        <v>3117703.1</v>
      </c>
    </row>
    <row r="1065" spans="1:28" s="11" customFormat="1" ht="93.75" customHeight="1" x14ac:dyDescent="0.25">
      <c r="A1065" s="15">
        <f>IF(OR(C1065=0,C1065=""),"",COUNTA($C$794:C1065))</f>
        <v>242</v>
      </c>
      <c r="B1065" s="23" t="s">
        <v>1041</v>
      </c>
      <c r="C1065" s="34">
        <v>1975</v>
      </c>
      <c r="D1065" s="14">
        <v>965.3</v>
      </c>
      <c r="E1065" s="14">
        <v>653.70000000000005</v>
      </c>
      <c r="F1065" s="14">
        <v>37</v>
      </c>
      <c r="G1065" s="13" t="s">
        <v>1108</v>
      </c>
      <c r="H1065" s="13"/>
      <c r="I1065" s="13"/>
      <c r="J1065" s="13"/>
      <c r="K1065" s="14"/>
      <c r="L1065" s="14"/>
      <c r="M1065" s="14"/>
      <c r="N1065" s="16"/>
      <c r="O1065" s="14"/>
      <c r="P1065" s="14"/>
      <c r="Q1065" s="14">
        <f t="shared" si="965"/>
        <v>3823553.3</v>
      </c>
      <c r="R1065" s="14"/>
      <c r="S1065" s="14"/>
      <c r="T1065" s="14"/>
      <c r="U1065" s="14"/>
      <c r="V1065" s="14"/>
      <c r="W1065" s="14">
        <f t="shared" si="961"/>
        <v>3823553.3</v>
      </c>
      <c r="X1065" s="18" t="s">
        <v>1053</v>
      </c>
      <c r="Y1065" s="45">
        <v>0</v>
      </c>
      <c r="Z1065" s="45">
        <v>0</v>
      </c>
      <c r="AA1065" s="45">
        <v>0</v>
      </c>
      <c r="AB1065" s="17">
        <f t="shared" si="962"/>
        <v>3823553.3</v>
      </c>
    </row>
    <row r="1066" spans="1:28" s="10" customFormat="1" ht="93.75" customHeight="1" x14ac:dyDescent="0.25">
      <c r="A1066" s="15">
        <f>IF(OR(C1066=0,C1066=""),"",COUNTA($C$794:C1066))</f>
        <v>243</v>
      </c>
      <c r="B1066" s="23" t="s">
        <v>1046</v>
      </c>
      <c r="C1066" s="34">
        <v>1977</v>
      </c>
      <c r="D1066" s="14">
        <v>1203</v>
      </c>
      <c r="E1066" s="14">
        <v>731.2</v>
      </c>
      <c r="F1066" s="14">
        <v>0</v>
      </c>
      <c r="G1066" s="13" t="s">
        <v>1106</v>
      </c>
      <c r="H1066" s="13"/>
      <c r="I1066" s="13"/>
      <c r="J1066" s="13"/>
      <c r="K1066" s="14"/>
      <c r="L1066" s="14"/>
      <c r="M1066" s="14"/>
      <c r="N1066" s="16"/>
      <c r="O1066" s="14"/>
      <c r="P1066" s="14"/>
      <c r="Q1066" s="14">
        <f t="shared" si="965"/>
        <v>4765083</v>
      </c>
      <c r="R1066" s="14"/>
      <c r="S1066" s="14"/>
      <c r="T1066" s="14"/>
      <c r="U1066" s="14"/>
      <c r="V1066" s="14"/>
      <c r="W1066" s="14">
        <f t="shared" si="961"/>
        <v>4765083</v>
      </c>
      <c r="X1066" s="18" t="s">
        <v>1053</v>
      </c>
      <c r="Y1066" s="45">
        <v>0</v>
      </c>
      <c r="Z1066" s="45">
        <v>0</v>
      </c>
      <c r="AA1066" s="45">
        <v>0</v>
      </c>
      <c r="AB1066" s="17">
        <f t="shared" si="962"/>
        <v>4765083</v>
      </c>
    </row>
    <row r="1067" spans="1:28" s="10" customFormat="1" ht="93.75" customHeight="1" x14ac:dyDescent="0.25">
      <c r="A1067" s="15">
        <f>IF(OR(C1067=0,C1067=""),"",COUNTA($C$794:C1067))</f>
        <v>244</v>
      </c>
      <c r="B1067" s="23" t="s">
        <v>1049</v>
      </c>
      <c r="C1067" s="34">
        <v>1981</v>
      </c>
      <c r="D1067" s="14">
        <v>766.9</v>
      </c>
      <c r="E1067" s="14">
        <v>708.9</v>
      </c>
      <c r="F1067" s="14">
        <v>0</v>
      </c>
      <c r="G1067" s="13" t="s">
        <v>1106</v>
      </c>
      <c r="H1067" s="13"/>
      <c r="I1067" s="13"/>
      <c r="J1067" s="13"/>
      <c r="K1067" s="14">
        <f>558*D1067</f>
        <v>427930.2</v>
      </c>
      <c r="L1067" s="14"/>
      <c r="M1067" s="14">
        <f>430*D1067</f>
        <v>329767</v>
      </c>
      <c r="N1067" s="14">
        <f>511*D1067</f>
        <v>391885.89999999997</v>
      </c>
      <c r="O1067" s="14">
        <f>375*D1067</f>
        <v>287587.5</v>
      </c>
      <c r="P1067" s="14"/>
      <c r="Q1067" s="14">
        <f t="shared" si="965"/>
        <v>3037690.9</v>
      </c>
      <c r="R1067" s="14"/>
      <c r="S1067" s="14">
        <f>3011*D1067</f>
        <v>2309135.9</v>
      </c>
      <c r="T1067" s="14">
        <f>116*D1067</f>
        <v>88960.4</v>
      </c>
      <c r="U1067" s="14">
        <f>34*D1067</f>
        <v>26074.6</v>
      </c>
      <c r="V1067" s="14">
        <f>(K1067+L1067+M1067+N1067+O1067+P1067+Q1067+R1067+S1067+T1067)*0.0214</f>
        <v>147081.29692000002</v>
      </c>
      <c r="W1067" s="14">
        <f t="shared" si="961"/>
        <v>7046113.69692</v>
      </c>
      <c r="X1067" s="18" t="s">
        <v>1053</v>
      </c>
      <c r="Y1067" s="45">
        <v>0</v>
      </c>
      <c r="Z1067" s="45">
        <v>0</v>
      </c>
      <c r="AA1067" s="45">
        <v>0</v>
      </c>
      <c r="AB1067" s="17">
        <f t="shared" si="962"/>
        <v>7046113.69692</v>
      </c>
    </row>
    <row r="1068" spans="1:28" s="10" customFormat="1" ht="93.75" customHeight="1" x14ac:dyDescent="0.25">
      <c r="A1068" s="15">
        <f>IF(OR(C1068=0,C1068=""),"",COUNTA($C$794:C1068))</f>
        <v>245</v>
      </c>
      <c r="B1068" s="23" t="s">
        <v>1050</v>
      </c>
      <c r="C1068" s="34">
        <v>1982</v>
      </c>
      <c r="D1068" s="14">
        <v>709</v>
      </c>
      <c r="E1068" s="14">
        <v>670.1</v>
      </c>
      <c r="F1068" s="14">
        <v>0</v>
      </c>
      <c r="G1068" s="13" t="s">
        <v>1106</v>
      </c>
      <c r="H1068" s="13"/>
      <c r="I1068" s="13"/>
      <c r="J1068" s="13"/>
      <c r="K1068" s="14"/>
      <c r="L1068" s="14"/>
      <c r="M1068" s="14"/>
      <c r="N1068" s="16"/>
      <c r="O1068" s="14"/>
      <c r="P1068" s="14"/>
      <c r="Q1068" s="14">
        <f t="shared" si="965"/>
        <v>2808349</v>
      </c>
      <c r="R1068" s="14"/>
      <c r="S1068" s="14"/>
      <c r="T1068" s="14"/>
      <c r="U1068" s="14"/>
      <c r="V1068" s="14"/>
      <c r="W1068" s="14">
        <f t="shared" si="961"/>
        <v>2808349</v>
      </c>
      <c r="X1068" s="18" t="s">
        <v>1053</v>
      </c>
      <c r="Y1068" s="45">
        <v>0</v>
      </c>
      <c r="Z1068" s="45">
        <v>0</v>
      </c>
      <c r="AA1068" s="45">
        <v>0</v>
      </c>
      <c r="AB1068" s="17">
        <f t="shared" si="962"/>
        <v>2808349</v>
      </c>
    </row>
    <row r="1069" spans="1:28" s="10" customFormat="1" ht="93.75" customHeight="1" x14ac:dyDescent="0.25">
      <c r="A1069" s="15" t="str">
        <f>IF(OR(C1069=0,C1069=""),"",COUNTA($C$794:C1069))</f>
        <v/>
      </c>
      <c r="B1069" s="23"/>
      <c r="C1069" s="34"/>
      <c r="D1069" s="22">
        <f>SUM(D1058:D1068)</f>
        <v>10059.4</v>
      </c>
      <c r="E1069" s="22">
        <f t="shared" ref="E1069:F1069" si="966">SUM(E1058:E1068)</f>
        <v>8485.1999999999989</v>
      </c>
      <c r="F1069" s="22">
        <f t="shared" si="966"/>
        <v>428.5</v>
      </c>
      <c r="G1069" s="13"/>
      <c r="H1069" s="13"/>
      <c r="I1069" s="13"/>
      <c r="J1069" s="13"/>
      <c r="K1069" s="14"/>
      <c r="L1069" s="14"/>
      <c r="M1069" s="14"/>
      <c r="N1069" s="16"/>
      <c r="O1069" s="14"/>
      <c r="P1069" s="14"/>
      <c r="Q1069" s="14"/>
      <c r="R1069" s="14"/>
      <c r="S1069" s="14"/>
      <c r="T1069" s="14"/>
      <c r="U1069" s="14"/>
      <c r="V1069" s="14"/>
      <c r="W1069" s="22">
        <f>SUM(W1058:W1068)</f>
        <v>55146389.129280001</v>
      </c>
      <c r="X1069" s="22"/>
      <c r="Y1069" s="22"/>
      <c r="Z1069" s="22"/>
      <c r="AA1069" s="22">
        <f t="shared" ref="AA1069:AB1069" si="967">SUM(AA1058:AA1068)</f>
        <v>0</v>
      </c>
      <c r="AB1069" s="22">
        <f t="shared" si="967"/>
        <v>55146389.129280001</v>
      </c>
    </row>
    <row r="1070" spans="1:28" s="10" customFormat="1" ht="93.75" customHeight="1" x14ac:dyDescent="0.25">
      <c r="A1070" s="15" t="str">
        <f>IF(OR(C1070=0,C1070=""),"",COUNTA($C$794:C1070))</f>
        <v/>
      </c>
      <c r="B1070" s="25" t="s">
        <v>1076</v>
      </c>
      <c r="C1070" s="34"/>
      <c r="D1070" s="14"/>
      <c r="E1070" s="14"/>
      <c r="F1070" s="14"/>
      <c r="G1070" s="13"/>
      <c r="H1070" s="13"/>
      <c r="I1070" s="13"/>
      <c r="J1070" s="13"/>
      <c r="K1070" s="14"/>
      <c r="L1070" s="14"/>
      <c r="M1070" s="14"/>
      <c r="N1070" s="16"/>
      <c r="O1070" s="14"/>
      <c r="P1070" s="14"/>
      <c r="Q1070" s="14"/>
      <c r="R1070" s="14"/>
      <c r="S1070" s="14"/>
      <c r="T1070" s="14"/>
      <c r="U1070" s="14"/>
      <c r="V1070" s="14"/>
      <c r="W1070" s="17"/>
      <c r="X1070" s="17"/>
      <c r="Y1070" s="17"/>
      <c r="Z1070" s="17"/>
      <c r="AA1070" s="17"/>
      <c r="AB1070" s="17"/>
    </row>
    <row r="1071" spans="1:28" s="10" customFormat="1" ht="93.75" customHeight="1" x14ac:dyDescent="0.25">
      <c r="A1071" s="15">
        <f>IF(OR(C1071=0,C1071=""),"",COUNTA($C$794:C1071))</f>
        <v>246</v>
      </c>
      <c r="B1071" s="23" t="s">
        <v>1047</v>
      </c>
      <c r="C1071" s="34">
        <v>1979</v>
      </c>
      <c r="D1071" s="14">
        <v>1869.2</v>
      </c>
      <c r="E1071" s="14">
        <v>1067.4000000000001</v>
      </c>
      <c r="F1071" s="14">
        <v>801.8</v>
      </c>
      <c r="G1071" s="13" t="s">
        <v>1106</v>
      </c>
      <c r="H1071" s="13"/>
      <c r="I1071" s="13"/>
      <c r="J1071" s="13"/>
      <c r="K1071" s="14"/>
      <c r="L1071" s="14"/>
      <c r="M1071" s="14"/>
      <c r="N1071" s="16"/>
      <c r="O1071" s="14"/>
      <c r="P1071" s="14"/>
      <c r="Q1071" s="14">
        <f t="shared" ref="Q1071:Q1072" si="968">3961*D1071</f>
        <v>7403901.2000000002</v>
      </c>
      <c r="R1071" s="14"/>
      <c r="S1071" s="14"/>
      <c r="T1071" s="14"/>
      <c r="U1071" s="14"/>
      <c r="V1071" s="14">
        <f t="shared" ref="V1071:V1072" si="969">(K1071+L1071+M1071+N1071+O1071+P1071+Q1071+R1071+S1071+T1071)*0.0214</f>
        <v>158443.48567999998</v>
      </c>
      <c r="W1071" s="14">
        <f t="shared" ref="W1071:W1072" si="970">K1071+L1071+M1071+N1071+O1071+P1071+Q1071+R1071+S1071+T1071+U1071+V1071</f>
        <v>7562344.6856800001</v>
      </c>
      <c r="X1071" s="18" t="s">
        <v>1053</v>
      </c>
      <c r="Y1071" s="45">
        <v>0</v>
      </c>
      <c r="Z1071" s="45">
        <v>0</v>
      </c>
      <c r="AA1071" s="45">
        <v>0</v>
      </c>
      <c r="AB1071" s="17">
        <f t="shared" ref="AB1071:AB1072" si="971">W1071-(Y1071+Z1071+AA1071)</f>
        <v>7562344.6856800001</v>
      </c>
    </row>
    <row r="1072" spans="1:28" s="10" customFormat="1" ht="93.75" customHeight="1" x14ac:dyDescent="0.25">
      <c r="A1072" s="15">
        <f>IF(OR(C1072=0,C1072=""),"",COUNTA($C$794:C1072))</f>
        <v>247</v>
      </c>
      <c r="B1072" s="23" t="s">
        <v>1048</v>
      </c>
      <c r="C1072" s="34">
        <v>1979</v>
      </c>
      <c r="D1072" s="14">
        <v>1856.6</v>
      </c>
      <c r="E1072" s="14">
        <v>1081.7</v>
      </c>
      <c r="F1072" s="14">
        <v>774.9</v>
      </c>
      <c r="G1072" s="13" t="s">
        <v>1106</v>
      </c>
      <c r="H1072" s="13"/>
      <c r="I1072" s="13"/>
      <c r="J1072" s="13"/>
      <c r="K1072" s="14"/>
      <c r="L1072" s="14"/>
      <c r="M1072" s="14"/>
      <c r="N1072" s="14"/>
      <c r="O1072" s="14"/>
      <c r="P1072" s="14"/>
      <c r="Q1072" s="14">
        <f t="shared" si="968"/>
        <v>7353992.5999999996</v>
      </c>
      <c r="R1072" s="14"/>
      <c r="S1072" s="14"/>
      <c r="T1072" s="14"/>
      <c r="U1072" s="14"/>
      <c r="V1072" s="14">
        <f t="shared" si="969"/>
        <v>157375.44163999998</v>
      </c>
      <c r="W1072" s="14">
        <f t="shared" si="970"/>
        <v>7511368.0416399995</v>
      </c>
      <c r="X1072" s="18" t="s">
        <v>1053</v>
      </c>
      <c r="Y1072" s="45">
        <v>0</v>
      </c>
      <c r="Z1072" s="45">
        <v>0</v>
      </c>
      <c r="AA1072" s="45">
        <v>0</v>
      </c>
      <c r="AB1072" s="17">
        <f t="shared" si="971"/>
        <v>7511368.0416399995</v>
      </c>
    </row>
    <row r="1073" spans="1:28" s="10" customFormat="1" ht="93.75" customHeight="1" x14ac:dyDescent="0.25">
      <c r="A1073" s="15" t="str">
        <f>IF(OR(C1073=0,C1073=""),"",COUNTA($C$794:C1073))</f>
        <v/>
      </c>
      <c r="B1073" s="23"/>
      <c r="C1073" s="34"/>
      <c r="D1073" s="22">
        <f>SUM(D1071:D1072)</f>
        <v>3725.8</v>
      </c>
      <c r="E1073" s="22">
        <f>SUM(E1071:E1072)</f>
        <v>2149.1000000000004</v>
      </c>
      <c r="F1073" s="22">
        <f>SUM(F1071:F1072)</f>
        <v>1576.6999999999998</v>
      </c>
      <c r="G1073" s="13"/>
      <c r="H1073" s="13"/>
      <c r="I1073" s="13"/>
      <c r="J1073" s="13"/>
      <c r="K1073" s="14"/>
      <c r="L1073" s="14"/>
      <c r="M1073" s="14"/>
      <c r="N1073" s="14"/>
      <c r="O1073" s="14"/>
      <c r="P1073" s="14"/>
      <c r="Q1073" s="14"/>
      <c r="R1073" s="14"/>
      <c r="S1073" s="14"/>
      <c r="T1073" s="14"/>
      <c r="U1073" s="14"/>
      <c r="V1073" s="14"/>
      <c r="W1073" s="22">
        <f>SUM(W1071:W1072)</f>
        <v>15073712.727320001</v>
      </c>
      <c r="X1073" s="22"/>
      <c r="Y1073" s="22"/>
      <c r="Z1073" s="22"/>
      <c r="AA1073" s="22">
        <f t="shared" ref="AA1073:AB1073" si="972">SUM(AA1071:AA1072)</f>
        <v>0</v>
      </c>
      <c r="AB1073" s="22">
        <f t="shared" si="972"/>
        <v>15073712.727320001</v>
      </c>
    </row>
    <row r="1074" spans="1:28" s="10" customFormat="1" ht="93.75" customHeight="1" x14ac:dyDescent="0.25">
      <c r="A1074" s="15" t="str">
        <f>IF(OR(C1074=0,C1074=""),"",COUNTA($C$794:C1074))</f>
        <v/>
      </c>
      <c r="B1074" s="25" t="s">
        <v>158</v>
      </c>
      <c r="C1074" s="34"/>
      <c r="D1074" s="14"/>
      <c r="E1074" s="14"/>
      <c r="F1074" s="14"/>
      <c r="G1074" s="13"/>
      <c r="H1074" s="13"/>
      <c r="I1074" s="13"/>
      <c r="J1074" s="13"/>
      <c r="K1074" s="14"/>
      <c r="L1074" s="14"/>
      <c r="M1074" s="14"/>
      <c r="N1074" s="14"/>
      <c r="O1074" s="14"/>
      <c r="P1074" s="14"/>
      <c r="Q1074" s="14"/>
      <c r="R1074" s="14"/>
      <c r="S1074" s="14"/>
      <c r="T1074" s="14"/>
      <c r="U1074" s="14"/>
      <c r="V1074" s="14"/>
      <c r="W1074" s="17"/>
      <c r="X1074" s="17"/>
      <c r="Y1074" s="17"/>
      <c r="Z1074" s="17"/>
      <c r="AA1074" s="17"/>
      <c r="AB1074" s="17"/>
    </row>
    <row r="1075" spans="1:28" s="10" customFormat="1" ht="93.75" customHeight="1" x14ac:dyDescent="0.25">
      <c r="A1075" s="15">
        <f>IF(OR(C1075=0,C1075=""),"",COUNTA($C$794:C1075))</f>
        <v>248</v>
      </c>
      <c r="B1075" s="23" t="s">
        <v>1004</v>
      </c>
      <c r="C1075" s="34">
        <v>1974</v>
      </c>
      <c r="D1075" s="14">
        <v>791.7</v>
      </c>
      <c r="E1075" s="14">
        <v>728.3</v>
      </c>
      <c r="F1075" s="14">
        <v>63.4</v>
      </c>
      <c r="G1075" s="13" t="s">
        <v>1106</v>
      </c>
      <c r="H1075" s="13"/>
      <c r="I1075" s="13"/>
      <c r="J1075" s="13"/>
      <c r="K1075" s="14"/>
      <c r="L1075" s="14"/>
      <c r="M1075" s="14"/>
      <c r="N1075" s="14"/>
      <c r="O1075" s="14"/>
      <c r="P1075" s="14"/>
      <c r="Q1075" s="14">
        <f t="shared" ref="Q1075:Q1076" si="973">3961*D1075</f>
        <v>3135923.7</v>
      </c>
      <c r="R1075" s="14"/>
      <c r="S1075" s="14"/>
      <c r="T1075" s="14"/>
      <c r="U1075" s="14"/>
      <c r="V1075" s="14"/>
      <c r="W1075" s="14">
        <f t="shared" ref="W1075:W1076" si="974">K1075+L1075+M1075+N1075+O1075+P1075+Q1075+R1075+S1075+T1075+U1075+V1075</f>
        <v>3135923.7</v>
      </c>
      <c r="X1075" s="18" t="s">
        <v>1053</v>
      </c>
      <c r="Y1075" s="45">
        <v>0</v>
      </c>
      <c r="Z1075" s="45">
        <v>0</v>
      </c>
      <c r="AA1075" s="45">
        <v>0</v>
      </c>
      <c r="AB1075" s="17">
        <f t="shared" ref="AB1075:AB1076" si="975">W1075-(Y1075+Z1075+AA1075)</f>
        <v>3135923.7</v>
      </c>
    </row>
    <row r="1076" spans="1:28" s="10" customFormat="1" ht="93.75" customHeight="1" x14ac:dyDescent="0.25">
      <c r="A1076" s="15">
        <f>IF(OR(C1076=0,C1076=""),"",COUNTA($C$794:C1076))</f>
        <v>249</v>
      </c>
      <c r="B1076" s="23" t="s">
        <v>1005</v>
      </c>
      <c r="C1076" s="34">
        <v>1974</v>
      </c>
      <c r="D1076" s="14">
        <v>792.4</v>
      </c>
      <c r="E1076" s="14">
        <v>733</v>
      </c>
      <c r="F1076" s="14">
        <v>59.4</v>
      </c>
      <c r="G1076" s="13" t="s">
        <v>1106</v>
      </c>
      <c r="H1076" s="13"/>
      <c r="I1076" s="13"/>
      <c r="J1076" s="13"/>
      <c r="K1076" s="14"/>
      <c r="L1076" s="14"/>
      <c r="M1076" s="14"/>
      <c r="N1076" s="16"/>
      <c r="O1076" s="14"/>
      <c r="P1076" s="14"/>
      <c r="Q1076" s="14">
        <f t="shared" si="973"/>
        <v>3138696.4</v>
      </c>
      <c r="R1076" s="14"/>
      <c r="S1076" s="14"/>
      <c r="T1076" s="14"/>
      <c r="U1076" s="14"/>
      <c r="V1076" s="14"/>
      <c r="W1076" s="14">
        <f t="shared" si="974"/>
        <v>3138696.4</v>
      </c>
      <c r="X1076" s="18" t="s">
        <v>1053</v>
      </c>
      <c r="Y1076" s="45">
        <v>0</v>
      </c>
      <c r="Z1076" s="45">
        <v>0</v>
      </c>
      <c r="AA1076" s="45">
        <v>0</v>
      </c>
      <c r="AB1076" s="17">
        <f t="shared" si="975"/>
        <v>3138696.4</v>
      </c>
    </row>
    <row r="1077" spans="1:28" s="10" customFormat="1" ht="93.75" customHeight="1" x14ac:dyDescent="0.25">
      <c r="A1077" s="15" t="str">
        <f>IF(OR(C1077=0,C1077=""),"",COUNTA($C$794:C1077))</f>
        <v/>
      </c>
      <c r="B1077" s="23"/>
      <c r="C1077" s="34"/>
      <c r="D1077" s="22">
        <f>SUM(D1075:D1076)</f>
        <v>1584.1</v>
      </c>
      <c r="E1077" s="22">
        <f>SUM(E1075:E1076)</f>
        <v>1461.3</v>
      </c>
      <c r="F1077" s="22">
        <f>SUM(F1075:F1076)</f>
        <v>122.8</v>
      </c>
      <c r="G1077" s="13"/>
      <c r="H1077" s="13"/>
      <c r="I1077" s="13"/>
      <c r="J1077" s="13"/>
      <c r="K1077" s="14"/>
      <c r="L1077" s="14"/>
      <c r="M1077" s="14"/>
      <c r="N1077" s="16"/>
      <c r="O1077" s="14"/>
      <c r="P1077" s="14"/>
      <c r="Q1077" s="14"/>
      <c r="R1077" s="14"/>
      <c r="S1077" s="14"/>
      <c r="T1077" s="14"/>
      <c r="U1077" s="14"/>
      <c r="V1077" s="14"/>
      <c r="W1077" s="22">
        <f>SUM(W1075:W1076)</f>
        <v>6274620.0999999996</v>
      </c>
      <c r="X1077" s="22"/>
      <c r="Y1077" s="22"/>
      <c r="Z1077" s="22"/>
      <c r="AA1077" s="22">
        <f t="shared" ref="AA1077:AB1077" si="976">SUM(AA1075:AA1076)</f>
        <v>0</v>
      </c>
      <c r="AB1077" s="22">
        <f t="shared" si="976"/>
        <v>6274620.0999999996</v>
      </c>
    </row>
    <row r="1078" spans="1:28" s="10" customFormat="1" ht="93.75" customHeight="1" x14ac:dyDescent="0.25">
      <c r="A1078" s="15" t="str">
        <f>IF(OR(C1078=0,C1078=""),"",COUNTA($C$794:C1078))</f>
        <v/>
      </c>
      <c r="B1078" s="25" t="s">
        <v>1097</v>
      </c>
      <c r="C1078" s="34"/>
      <c r="D1078" s="14"/>
      <c r="E1078" s="14"/>
      <c r="F1078" s="14"/>
      <c r="G1078" s="13"/>
      <c r="H1078" s="13"/>
      <c r="I1078" s="13"/>
      <c r="J1078" s="13"/>
      <c r="K1078" s="14"/>
      <c r="L1078" s="14"/>
      <c r="M1078" s="14"/>
      <c r="N1078" s="16"/>
      <c r="O1078" s="14"/>
      <c r="P1078" s="14"/>
      <c r="Q1078" s="14"/>
      <c r="R1078" s="14"/>
      <c r="S1078" s="14"/>
      <c r="T1078" s="14"/>
      <c r="U1078" s="14"/>
      <c r="V1078" s="14"/>
      <c r="W1078" s="17"/>
      <c r="X1078" s="17"/>
      <c r="Y1078" s="17"/>
      <c r="Z1078" s="17"/>
      <c r="AA1078" s="17"/>
      <c r="AB1078" s="17"/>
    </row>
    <row r="1079" spans="1:28" s="10" customFormat="1" ht="93.75" customHeight="1" x14ac:dyDescent="0.25">
      <c r="A1079" s="15">
        <f>IF(OR(C1079=0,C1079=""),"",COUNTA($C$794:C1079))</f>
        <v>250</v>
      </c>
      <c r="B1079" s="23" t="s">
        <v>824</v>
      </c>
      <c r="C1079" s="34">
        <v>1971</v>
      </c>
      <c r="D1079" s="14">
        <v>577.20000000000005</v>
      </c>
      <c r="E1079" s="14">
        <v>357.2</v>
      </c>
      <c r="F1079" s="14">
        <v>0</v>
      </c>
      <c r="G1079" s="13" t="s">
        <v>1108</v>
      </c>
      <c r="H1079" s="13"/>
      <c r="I1079" s="13"/>
      <c r="J1079" s="13"/>
      <c r="K1079" s="14">
        <f>558*D1079</f>
        <v>322077.60000000003</v>
      </c>
      <c r="L1079" s="14"/>
      <c r="M1079" s="14">
        <f>430*D1079</f>
        <v>248196.00000000003</v>
      </c>
      <c r="N1079" s="14">
        <f>511*D1079</f>
        <v>294949.2</v>
      </c>
      <c r="O1079" s="14">
        <f>375*D1079</f>
        <v>216450.00000000003</v>
      </c>
      <c r="P1079" s="14"/>
      <c r="Q1079" s="14">
        <f>3961*D1079</f>
        <v>2286289.2000000002</v>
      </c>
      <c r="R1079" s="14">
        <f>187*D1079</f>
        <v>107936.40000000001</v>
      </c>
      <c r="S1079" s="14">
        <f>3011*D1079</f>
        <v>1737949.2000000002</v>
      </c>
      <c r="T1079" s="14">
        <f>116*D1079</f>
        <v>66955.200000000012</v>
      </c>
      <c r="U1079" s="14">
        <f>34*D1079</f>
        <v>19624.800000000003</v>
      </c>
      <c r="V1079" s="14">
        <f t="shared" ref="V1079:V1080" si="977">(K1079+L1079+M1079+N1079+O1079+P1079+Q1079+R1079+S1079+T1079)*0.0214</f>
        <v>113009.17992</v>
      </c>
      <c r="W1079" s="14">
        <f t="shared" ref="W1079:W1087" si="978">K1079+L1079+M1079+N1079+O1079+P1079+Q1079+R1079+S1079+T1079+U1079+V1079</f>
        <v>5413436.7799199997</v>
      </c>
      <c r="X1079" s="18" t="s">
        <v>1053</v>
      </c>
      <c r="Y1079" s="45">
        <v>0</v>
      </c>
      <c r="Z1079" s="45">
        <v>0</v>
      </c>
      <c r="AA1079" s="45">
        <v>0</v>
      </c>
      <c r="AB1079" s="17">
        <f t="shared" ref="AB1079:AB1087" si="979">W1079-(Y1079+Z1079+AA1079)</f>
        <v>5413436.7799199997</v>
      </c>
    </row>
    <row r="1080" spans="1:28" s="10" customFormat="1" ht="93.75" customHeight="1" x14ac:dyDescent="0.25">
      <c r="A1080" s="15">
        <f>IF(OR(C1080=0,C1080=""),"",COUNTA($C$794:C1080))</f>
        <v>251</v>
      </c>
      <c r="B1080" s="23" t="s">
        <v>880</v>
      </c>
      <c r="C1080" s="34">
        <v>1972</v>
      </c>
      <c r="D1080" s="14">
        <v>4384.3</v>
      </c>
      <c r="E1080" s="14">
        <v>3244</v>
      </c>
      <c r="F1080" s="14">
        <v>0</v>
      </c>
      <c r="G1080" s="63" t="s">
        <v>1111</v>
      </c>
      <c r="H1080" s="13"/>
      <c r="I1080" s="13"/>
      <c r="J1080" s="13"/>
      <c r="K1080" s="14">
        <f>430*D1080</f>
        <v>1885249</v>
      </c>
      <c r="L1080" s="14"/>
      <c r="M1080" s="14">
        <f>426*D1080</f>
        <v>1867711.8</v>
      </c>
      <c r="N1080" s="14">
        <f>212*D1080</f>
        <v>929471.60000000009</v>
      </c>
      <c r="O1080" s="14">
        <f>300*D1080</f>
        <v>1315290</v>
      </c>
      <c r="P1080" s="14"/>
      <c r="Q1080" s="14">
        <f>845*D1080</f>
        <v>3704733.5</v>
      </c>
      <c r="R1080" s="14">
        <f>100*D1080</f>
        <v>438430</v>
      </c>
      <c r="S1080" s="14">
        <f>1608*D1080</f>
        <v>7049954.4000000004</v>
      </c>
      <c r="T1080" s="14">
        <f>80*D1080</f>
        <v>350744</v>
      </c>
      <c r="U1080" s="14">
        <f>34*D1080</f>
        <v>149066.20000000001</v>
      </c>
      <c r="V1080" s="14">
        <f t="shared" si="977"/>
        <v>375389.90402000002</v>
      </c>
      <c r="W1080" s="14">
        <f t="shared" si="978"/>
        <v>18066040.40402</v>
      </c>
      <c r="X1080" s="18" t="s">
        <v>1053</v>
      </c>
      <c r="Y1080" s="45">
        <v>0</v>
      </c>
      <c r="Z1080" s="45">
        <v>0</v>
      </c>
      <c r="AA1080" s="45">
        <v>0</v>
      </c>
      <c r="AB1080" s="17">
        <f t="shared" si="979"/>
        <v>18066040.40402</v>
      </c>
    </row>
    <row r="1081" spans="1:28" s="10" customFormat="1" ht="93.75" customHeight="1" x14ac:dyDescent="0.25">
      <c r="A1081" s="15">
        <f>IF(OR(C1081=0,C1081=""),"",COUNTA($C$794:C1081))</f>
        <v>252</v>
      </c>
      <c r="B1081" s="23" t="s">
        <v>945</v>
      </c>
      <c r="C1081" s="34">
        <v>1973</v>
      </c>
      <c r="D1081" s="14">
        <v>756.2</v>
      </c>
      <c r="E1081" s="14">
        <v>679.8</v>
      </c>
      <c r="F1081" s="14">
        <v>0</v>
      </c>
      <c r="G1081" s="13" t="s">
        <v>1106</v>
      </c>
      <c r="H1081" s="13"/>
      <c r="I1081" s="13"/>
      <c r="J1081" s="13"/>
      <c r="K1081" s="14"/>
      <c r="L1081" s="14"/>
      <c r="M1081" s="14"/>
      <c r="N1081" s="14"/>
      <c r="O1081" s="14"/>
      <c r="P1081" s="14"/>
      <c r="Q1081" s="14">
        <f t="shared" ref="Q1081:Q1082" si="980">3961*D1081</f>
        <v>2995308.2</v>
      </c>
      <c r="R1081" s="14"/>
      <c r="S1081" s="14"/>
      <c r="T1081" s="14"/>
      <c r="U1081" s="14"/>
      <c r="V1081" s="14"/>
      <c r="W1081" s="14">
        <f t="shared" si="978"/>
        <v>2995308.2</v>
      </c>
      <c r="X1081" s="18" t="s">
        <v>1053</v>
      </c>
      <c r="Y1081" s="45">
        <v>0</v>
      </c>
      <c r="Z1081" s="45">
        <v>0</v>
      </c>
      <c r="AA1081" s="45">
        <v>0</v>
      </c>
      <c r="AB1081" s="17">
        <f t="shared" si="979"/>
        <v>2995308.2</v>
      </c>
    </row>
    <row r="1082" spans="1:28" s="10" customFormat="1" ht="93.75" customHeight="1" x14ac:dyDescent="0.25">
      <c r="A1082" s="15">
        <f>IF(OR(C1082=0,C1082=""),"",COUNTA($C$794:C1082))</f>
        <v>253</v>
      </c>
      <c r="B1082" s="23" t="s">
        <v>946</v>
      </c>
      <c r="C1082" s="34">
        <v>1973</v>
      </c>
      <c r="D1082" s="14">
        <v>1167.3</v>
      </c>
      <c r="E1082" s="14">
        <v>1123.5</v>
      </c>
      <c r="F1082" s="14">
        <v>0</v>
      </c>
      <c r="G1082" s="13" t="s">
        <v>1106</v>
      </c>
      <c r="H1082" s="13"/>
      <c r="I1082" s="13"/>
      <c r="J1082" s="13"/>
      <c r="K1082" s="14"/>
      <c r="L1082" s="14"/>
      <c r="M1082" s="14"/>
      <c r="N1082" s="14"/>
      <c r="O1082" s="14"/>
      <c r="P1082" s="14"/>
      <c r="Q1082" s="14">
        <f t="shared" si="980"/>
        <v>4623675.3</v>
      </c>
      <c r="R1082" s="14"/>
      <c r="S1082" s="14"/>
      <c r="T1082" s="14"/>
      <c r="U1082" s="14"/>
      <c r="V1082" s="14"/>
      <c r="W1082" s="14">
        <f t="shared" si="978"/>
        <v>4623675.3</v>
      </c>
      <c r="X1082" s="18" t="s">
        <v>1053</v>
      </c>
      <c r="Y1082" s="45">
        <v>0</v>
      </c>
      <c r="Z1082" s="45">
        <v>0</v>
      </c>
      <c r="AA1082" s="45">
        <v>0</v>
      </c>
      <c r="AB1082" s="17">
        <f t="shared" si="979"/>
        <v>4623675.3</v>
      </c>
    </row>
    <row r="1083" spans="1:28" s="10" customFormat="1" ht="93.75" customHeight="1" x14ac:dyDescent="0.25">
      <c r="A1083" s="15">
        <f>IF(OR(C1083=0,C1083=""),"",COUNTA($C$794:C1083))</f>
        <v>254</v>
      </c>
      <c r="B1083" s="23" t="s">
        <v>947</v>
      </c>
      <c r="C1083" s="34">
        <v>1973</v>
      </c>
      <c r="D1083" s="14">
        <v>2338.1</v>
      </c>
      <c r="E1083" s="14">
        <v>1790.5</v>
      </c>
      <c r="F1083" s="14">
        <v>0</v>
      </c>
      <c r="G1083" s="13" t="s">
        <v>1109</v>
      </c>
      <c r="H1083" s="13"/>
      <c r="I1083" s="13"/>
      <c r="J1083" s="13"/>
      <c r="K1083" s="14"/>
      <c r="L1083" s="14"/>
      <c r="M1083" s="14"/>
      <c r="N1083" s="16"/>
      <c r="O1083" s="14"/>
      <c r="P1083" s="14"/>
      <c r="Q1083" s="14">
        <f>2308*D1083</f>
        <v>5396334.7999999998</v>
      </c>
      <c r="R1083" s="14"/>
      <c r="S1083" s="14"/>
      <c r="T1083" s="14"/>
      <c r="U1083" s="14"/>
      <c r="V1083" s="14"/>
      <c r="W1083" s="14">
        <f t="shared" si="978"/>
        <v>5396334.7999999998</v>
      </c>
      <c r="X1083" s="18" t="s">
        <v>1053</v>
      </c>
      <c r="Y1083" s="45">
        <v>0</v>
      </c>
      <c r="Z1083" s="45">
        <v>0</v>
      </c>
      <c r="AA1083" s="45">
        <v>0</v>
      </c>
      <c r="AB1083" s="17">
        <f t="shared" si="979"/>
        <v>5396334.7999999998</v>
      </c>
    </row>
    <row r="1084" spans="1:28" s="10" customFormat="1" ht="93.75" customHeight="1" x14ac:dyDescent="0.25">
      <c r="A1084" s="15">
        <f>IF(OR(C1084=0,C1084=""),"",COUNTA($C$794:C1084))</f>
        <v>255</v>
      </c>
      <c r="B1084" s="23" t="s">
        <v>948</v>
      </c>
      <c r="C1084" s="34">
        <v>1973</v>
      </c>
      <c r="D1084" s="14">
        <v>782.6</v>
      </c>
      <c r="E1084" s="14">
        <v>738.1</v>
      </c>
      <c r="F1084" s="14">
        <v>0</v>
      </c>
      <c r="G1084" s="13" t="s">
        <v>1106</v>
      </c>
      <c r="H1084" s="13"/>
      <c r="I1084" s="13"/>
      <c r="J1084" s="13"/>
      <c r="K1084" s="14"/>
      <c r="L1084" s="14"/>
      <c r="M1084" s="14"/>
      <c r="N1084" s="14"/>
      <c r="O1084" s="14"/>
      <c r="P1084" s="14"/>
      <c r="Q1084" s="14">
        <f t="shared" ref="Q1084:Q1087" si="981">3961*D1084</f>
        <v>3099878.6</v>
      </c>
      <c r="R1084" s="14"/>
      <c r="S1084" s="14"/>
      <c r="T1084" s="14"/>
      <c r="U1084" s="14"/>
      <c r="V1084" s="14"/>
      <c r="W1084" s="14">
        <f t="shared" si="978"/>
        <v>3099878.6</v>
      </c>
      <c r="X1084" s="18" t="s">
        <v>1053</v>
      </c>
      <c r="Y1084" s="45">
        <v>0</v>
      </c>
      <c r="Z1084" s="45">
        <v>0</v>
      </c>
      <c r="AA1084" s="45">
        <v>0</v>
      </c>
      <c r="AB1084" s="17">
        <f t="shared" si="979"/>
        <v>3099878.6</v>
      </c>
    </row>
    <row r="1085" spans="1:28" s="10" customFormat="1" ht="93.75" customHeight="1" x14ac:dyDescent="0.25">
      <c r="A1085" s="15">
        <f>IF(OR(C1085=0,C1085=""),"",COUNTA($C$794:C1085))</f>
        <v>256</v>
      </c>
      <c r="B1085" s="23" t="s">
        <v>949</v>
      </c>
      <c r="C1085" s="34">
        <v>1973</v>
      </c>
      <c r="D1085" s="14">
        <v>787.3</v>
      </c>
      <c r="E1085" s="14">
        <v>727.4</v>
      </c>
      <c r="F1085" s="14">
        <v>0</v>
      </c>
      <c r="G1085" s="13" t="s">
        <v>1106</v>
      </c>
      <c r="H1085" s="13"/>
      <c r="I1085" s="13"/>
      <c r="J1085" s="13"/>
      <c r="K1085" s="14"/>
      <c r="L1085" s="14"/>
      <c r="M1085" s="14"/>
      <c r="N1085" s="14"/>
      <c r="O1085" s="14"/>
      <c r="P1085" s="14"/>
      <c r="Q1085" s="14">
        <f t="shared" si="981"/>
        <v>3118495.3</v>
      </c>
      <c r="R1085" s="14"/>
      <c r="S1085" s="14"/>
      <c r="T1085" s="14"/>
      <c r="U1085" s="14"/>
      <c r="V1085" s="14"/>
      <c r="W1085" s="14">
        <f t="shared" si="978"/>
        <v>3118495.3</v>
      </c>
      <c r="X1085" s="18" t="s">
        <v>1053</v>
      </c>
      <c r="Y1085" s="45">
        <v>0</v>
      </c>
      <c r="Z1085" s="45">
        <v>0</v>
      </c>
      <c r="AA1085" s="45">
        <v>0</v>
      </c>
      <c r="AB1085" s="17">
        <f t="shared" si="979"/>
        <v>3118495.3</v>
      </c>
    </row>
    <row r="1086" spans="1:28" s="10" customFormat="1" ht="93.75" customHeight="1" x14ac:dyDescent="0.25">
      <c r="A1086" s="15">
        <f>IF(OR(C1086=0,C1086=""),"",COUNTA($C$794:C1086))</f>
        <v>257</v>
      </c>
      <c r="B1086" s="23" t="s">
        <v>950</v>
      </c>
      <c r="C1086" s="34">
        <v>1973</v>
      </c>
      <c r="D1086" s="14">
        <v>742.6</v>
      </c>
      <c r="E1086" s="14">
        <v>719.4</v>
      </c>
      <c r="F1086" s="14">
        <v>0</v>
      </c>
      <c r="G1086" s="13" t="s">
        <v>1106</v>
      </c>
      <c r="H1086" s="13"/>
      <c r="I1086" s="13"/>
      <c r="J1086" s="13"/>
      <c r="K1086" s="14"/>
      <c r="L1086" s="14"/>
      <c r="M1086" s="14"/>
      <c r="N1086" s="16"/>
      <c r="O1086" s="14"/>
      <c r="P1086" s="14"/>
      <c r="Q1086" s="14">
        <f t="shared" si="981"/>
        <v>2941438.6</v>
      </c>
      <c r="R1086" s="14"/>
      <c r="S1086" s="14"/>
      <c r="T1086" s="14"/>
      <c r="U1086" s="14"/>
      <c r="V1086" s="14"/>
      <c r="W1086" s="14">
        <f t="shared" si="978"/>
        <v>2941438.6</v>
      </c>
      <c r="X1086" s="18" t="s">
        <v>1053</v>
      </c>
      <c r="Y1086" s="45">
        <v>0</v>
      </c>
      <c r="Z1086" s="45">
        <v>0</v>
      </c>
      <c r="AA1086" s="45">
        <v>0</v>
      </c>
      <c r="AB1086" s="17">
        <f t="shared" si="979"/>
        <v>2941438.6</v>
      </c>
    </row>
    <row r="1087" spans="1:28" s="10" customFormat="1" ht="93.75" customHeight="1" x14ac:dyDescent="0.25">
      <c r="A1087" s="15">
        <f>IF(OR(C1087=0,C1087=""),"",COUNTA($C$794:C1087))</f>
        <v>258</v>
      </c>
      <c r="B1087" s="23" t="s">
        <v>1006</v>
      </c>
      <c r="C1087" s="34">
        <v>1974</v>
      </c>
      <c r="D1087" s="14">
        <v>752.3</v>
      </c>
      <c r="E1087" s="14">
        <v>721.8</v>
      </c>
      <c r="F1087" s="14">
        <v>0</v>
      </c>
      <c r="G1087" s="13" t="s">
        <v>1106</v>
      </c>
      <c r="H1087" s="13"/>
      <c r="I1087" s="13"/>
      <c r="J1087" s="13"/>
      <c r="K1087" s="14"/>
      <c r="L1087" s="14"/>
      <c r="M1087" s="14"/>
      <c r="N1087" s="14"/>
      <c r="O1087" s="14"/>
      <c r="P1087" s="14"/>
      <c r="Q1087" s="14">
        <f t="shared" si="981"/>
        <v>2979860.3</v>
      </c>
      <c r="R1087" s="14"/>
      <c r="S1087" s="14"/>
      <c r="T1087" s="14"/>
      <c r="U1087" s="14"/>
      <c r="V1087" s="14"/>
      <c r="W1087" s="14">
        <f t="shared" si="978"/>
        <v>2979860.3</v>
      </c>
      <c r="X1087" s="18" t="s">
        <v>1053</v>
      </c>
      <c r="Y1087" s="45">
        <v>0</v>
      </c>
      <c r="Z1087" s="45">
        <v>0</v>
      </c>
      <c r="AA1087" s="45">
        <v>0</v>
      </c>
      <c r="AB1087" s="17">
        <f t="shared" si="979"/>
        <v>2979860.3</v>
      </c>
    </row>
    <row r="1088" spans="1:28" s="10" customFormat="1" ht="93.75" customHeight="1" x14ac:dyDescent="0.25">
      <c r="A1088" s="15" t="str">
        <f>IF(OR(C1088=0,C1088=""),"",COUNTA($C$794:C1088))</f>
        <v/>
      </c>
      <c r="B1088" s="23"/>
      <c r="C1088" s="34"/>
      <c r="D1088" s="22">
        <f>SUM(D1079:D1087)</f>
        <v>12287.9</v>
      </c>
      <c r="E1088" s="22">
        <f t="shared" ref="E1088:F1088" si="982">SUM(E1079:E1087)</f>
        <v>10101.699999999999</v>
      </c>
      <c r="F1088" s="22">
        <f t="shared" si="982"/>
        <v>0</v>
      </c>
      <c r="G1088" s="13"/>
      <c r="H1088" s="13"/>
      <c r="I1088" s="13"/>
      <c r="J1088" s="13"/>
      <c r="K1088" s="14"/>
      <c r="L1088" s="14"/>
      <c r="M1088" s="14"/>
      <c r="N1088" s="16"/>
      <c r="O1088" s="14"/>
      <c r="P1088" s="14"/>
      <c r="Q1088" s="14"/>
      <c r="R1088" s="14"/>
      <c r="S1088" s="14"/>
      <c r="T1088" s="14"/>
      <c r="U1088" s="14"/>
      <c r="V1088" s="14"/>
      <c r="W1088" s="22">
        <f>SUM(W1079:W1087)</f>
        <v>48634468.283939995</v>
      </c>
      <c r="X1088" s="22"/>
      <c r="Y1088" s="22"/>
      <c r="Z1088" s="22"/>
      <c r="AA1088" s="22">
        <f t="shared" ref="AA1088:AB1088" si="983">SUM(AA1079:AA1087)</f>
        <v>0</v>
      </c>
      <c r="AB1088" s="22">
        <f t="shared" si="983"/>
        <v>48634468.283939995</v>
      </c>
    </row>
    <row r="1089" spans="1:28" s="10" customFormat="1" ht="93.75" customHeight="1" x14ac:dyDescent="0.25">
      <c r="A1089" s="15" t="str">
        <f>IF(OR(C1089=0,C1089=""),"",COUNTA($C$794:C1089))</f>
        <v/>
      </c>
      <c r="B1089" s="25" t="s">
        <v>1098</v>
      </c>
      <c r="C1089" s="34"/>
      <c r="D1089" s="14"/>
      <c r="E1089" s="14"/>
      <c r="F1089" s="14"/>
      <c r="G1089" s="13"/>
      <c r="H1089" s="13"/>
      <c r="I1089" s="13"/>
      <c r="J1089" s="13"/>
      <c r="K1089" s="14"/>
      <c r="L1089" s="14"/>
      <c r="M1089" s="14"/>
      <c r="N1089" s="16"/>
      <c r="O1089" s="14"/>
      <c r="P1089" s="14"/>
      <c r="Q1089" s="14"/>
      <c r="R1089" s="14"/>
      <c r="S1089" s="14"/>
      <c r="T1089" s="14"/>
      <c r="U1089" s="14"/>
      <c r="V1089" s="14"/>
      <c r="W1089" s="17"/>
      <c r="X1089" s="17"/>
      <c r="Y1089" s="17"/>
      <c r="Z1089" s="17"/>
      <c r="AA1089" s="17"/>
      <c r="AB1089" s="17"/>
    </row>
    <row r="1090" spans="1:28" s="10" customFormat="1" ht="93.75" customHeight="1" x14ac:dyDescent="0.25">
      <c r="A1090" s="15">
        <f>IF(OR(C1090=0,C1090=""),"",COUNTA($C$794:C1090))</f>
        <v>259</v>
      </c>
      <c r="B1090" s="23" t="s">
        <v>825</v>
      </c>
      <c r="C1090" s="34">
        <v>1971</v>
      </c>
      <c r="D1090" s="14">
        <v>800.3</v>
      </c>
      <c r="E1090" s="14">
        <v>533.5</v>
      </c>
      <c r="F1090" s="14">
        <v>0</v>
      </c>
      <c r="G1090" s="13" t="s">
        <v>1106</v>
      </c>
      <c r="H1090" s="13"/>
      <c r="I1090" s="13"/>
      <c r="J1090" s="13"/>
      <c r="K1090" s="14">
        <f t="shared" ref="K1090:K1094" si="984">558*D1090</f>
        <v>446567.39999999997</v>
      </c>
      <c r="L1090" s="14">
        <f t="shared" ref="L1090:L1094" si="985">2469*D1090</f>
        <v>1975940.7</v>
      </c>
      <c r="M1090" s="14"/>
      <c r="N1090" s="14">
        <f t="shared" ref="N1090:N1094" si="986">511*D1090</f>
        <v>408953.3</v>
      </c>
      <c r="O1090" s="14">
        <f t="shared" ref="O1090:O1094" si="987">375*D1090</f>
        <v>300112.5</v>
      </c>
      <c r="P1090" s="14"/>
      <c r="Q1090" s="14">
        <f t="shared" ref="Q1090:Q1094" si="988">3961*D1090</f>
        <v>3169988.3</v>
      </c>
      <c r="R1090" s="14"/>
      <c r="S1090" s="14">
        <f t="shared" ref="S1090:S1094" si="989">3011*D1090</f>
        <v>2409703.2999999998</v>
      </c>
      <c r="T1090" s="14">
        <f t="shared" ref="T1090:T1094" si="990">116*D1090</f>
        <v>92834.799999999988</v>
      </c>
      <c r="U1090" s="14"/>
      <c r="V1090" s="14">
        <f t="shared" ref="V1090:V1094" si="991">(K1090+L1090+M1090+N1090+O1090+P1090+Q1090+R1090+S1090+T1090)*0.0214</f>
        <v>188407.74642000001</v>
      </c>
      <c r="W1090" s="14">
        <f t="shared" ref="W1090:W1094" si="992">K1090+L1090+M1090+N1090+O1090+P1090+Q1090+R1090+S1090+T1090+U1090+V1090</f>
        <v>8992508.0464200005</v>
      </c>
      <c r="X1090" s="18" t="s">
        <v>1053</v>
      </c>
      <c r="Y1090" s="45">
        <v>0</v>
      </c>
      <c r="Z1090" s="45">
        <v>0</v>
      </c>
      <c r="AA1090" s="45">
        <v>0</v>
      </c>
      <c r="AB1090" s="17">
        <f t="shared" ref="AB1090:AB1094" si="993">W1090-(Y1090+Z1090+AA1090)</f>
        <v>8992508.0464200005</v>
      </c>
    </row>
    <row r="1091" spans="1:28" s="10" customFormat="1" ht="93.75" customHeight="1" x14ac:dyDescent="0.25">
      <c r="A1091" s="15">
        <f>IF(OR(C1091=0,C1091=""),"",COUNTA($C$794:C1091))</f>
        <v>260</v>
      </c>
      <c r="B1091" s="23" t="s">
        <v>881</v>
      </c>
      <c r="C1091" s="34">
        <v>1972</v>
      </c>
      <c r="D1091" s="14">
        <v>459.9</v>
      </c>
      <c r="E1091" s="14">
        <v>373</v>
      </c>
      <c r="F1091" s="14">
        <v>0</v>
      </c>
      <c r="G1091" s="13" t="s">
        <v>1106</v>
      </c>
      <c r="H1091" s="13"/>
      <c r="I1091" s="13"/>
      <c r="J1091" s="13"/>
      <c r="K1091" s="14">
        <f t="shared" si="984"/>
        <v>256624.19999999998</v>
      </c>
      <c r="L1091" s="14">
        <f t="shared" si="985"/>
        <v>1135493.0999999999</v>
      </c>
      <c r="M1091" s="14">
        <f t="shared" ref="M1091:M1094" si="994">430*D1091</f>
        <v>197757</v>
      </c>
      <c r="N1091" s="14">
        <f t="shared" si="986"/>
        <v>235008.9</v>
      </c>
      <c r="O1091" s="14">
        <f t="shared" si="987"/>
        <v>172462.5</v>
      </c>
      <c r="P1091" s="14"/>
      <c r="Q1091" s="14">
        <f t="shared" si="988"/>
        <v>1821663.9</v>
      </c>
      <c r="R1091" s="14"/>
      <c r="S1091" s="14">
        <f t="shared" si="989"/>
        <v>1384758.9</v>
      </c>
      <c r="T1091" s="14">
        <f t="shared" si="990"/>
        <v>53348.399999999994</v>
      </c>
      <c r="U1091" s="14">
        <f t="shared" ref="U1091:U1094" si="995">34*D1091</f>
        <v>15636.599999999999</v>
      </c>
      <c r="V1091" s="14">
        <f t="shared" si="991"/>
        <v>112502.30166</v>
      </c>
      <c r="W1091" s="14">
        <f t="shared" si="992"/>
        <v>5385255.8016600003</v>
      </c>
      <c r="X1091" s="18" t="s">
        <v>1053</v>
      </c>
      <c r="Y1091" s="45">
        <v>0</v>
      </c>
      <c r="Z1091" s="45">
        <v>0</v>
      </c>
      <c r="AA1091" s="45">
        <v>0</v>
      </c>
      <c r="AB1091" s="17">
        <f t="shared" si="993"/>
        <v>5385255.8016600003</v>
      </c>
    </row>
    <row r="1092" spans="1:28" s="10" customFormat="1" ht="93.75" customHeight="1" x14ac:dyDescent="0.25">
      <c r="A1092" s="15">
        <f>IF(OR(C1092=0,C1092=""),"",COUNTA($C$794:C1092))</f>
        <v>261</v>
      </c>
      <c r="B1092" s="23" t="s">
        <v>882</v>
      </c>
      <c r="C1092" s="34">
        <v>1972</v>
      </c>
      <c r="D1092" s="14">
        <v>808.3</v>
      </c>
      <c r="E1092" s="14">
        <v>743.7</v>
      </c>
      <c r="F1092" s="14">
        <v>0</v>
      </c>
      <c r="G1092" s="13" t="s">
        <v>1106</v>
      </c>
      <c r="H1092" s="13"/>
      <c r="I1092" s="13"/>
      <c r="J1092" s="13"/>
      <c r="K1092" s="14">
        <f t="shared" si="984"/>
        <v>451031.39999999997</v>
      </c>
      <c r="L1092" s="14">
        <f t="shared" si="985"/>
        <v>1995692.7</v>
      </c>
      <c r="M1092" s="14">
        <f t="shared" si="994"/>
        <v>347569</v>
      </c>
      <c r="N1092" s="14">
        <f t="shared" si="986"/>
        <v>413041.3</v>
      </c>
      <c r="O1092" s="14">
        <f t="shared" si="987"/>
        <v>303112.5</v>
      </c>
      <c r="P1092" s="14"/>
      <c r="Q1092" s="14">
        <f t="shared" si="988"/>
        <v>3201676.3</v>
      </c>
      <c r="R1092" s="14"/>
      <c r="S1092" s="14">
        <f t="shared" si="989"/>
        <v>2433791.2999999998</v>
      </c>
      <c r="T1092" s="14">
        <f t="shared" si="990"/>
        <v>93762.799999999988</v>
      </c>
      <c r="U1092" s="14">
        <f t="shared" si="995"/>
        <v>27482.199999999997</v>
      </c>
      <c r="V1092" s="14">
        <f t="shared" si="991"/>
        <v>197729.09422</v>
      </c>
      <c r="W1092" s="14">
        <f t="shared" si="992"/>
        <v>9464888.5942199994</v>
      </c>
      <c r="X1092" s="18" t="s">
        <v>1053</v>
      </c>
      <c r="Y1092" s="45">
        <v>0</v>
      </c>
      <c r="Z1092" s="45">
        <v>0</v>
      </c>
      <c r="AA1092" s="45">
        <v>0</v>
      </c>
      <c r="AB1092" s="17">
        <f t="shared" si="993"/>
        <v>9464888.5942199994</v>
      </c>
    </row>
    <row r="1093" spans="1:28" s="10" customFormat="1" ht="93.75" customHeight="1" x14ac:dyDescent="0.25">
      <c r="A1093" s="15">
        <f>IF(OR(C1093=0,C1093=""),"",COUNTA($C$794:C1093))</f>
        <v>262</v>
      </c>
      <c r="B1093" s="23" t="s">
        <v>883</v>
      </c>
      <c r="C1093" s="34">
        <v>1972</v>
      </c>
      <c r="D1093" s="14">
        <v>401.1</v>
      </c>
      <c r="E1093" s="14">
        <v>376.6</v>
      </c>
      <c r="F1093" s="14">
        <v>0</v>
      </c>
      <c r="G1093" s="13" t="s">
        <v>1106</v>
      </c>
      <c r="H1093" s="13"/>
      <c r="I1093" s="13"/>
      <c r="J1093" s="13"/>
      <c r="K1093" s="14">
        <f t="shared" si="984"/>
        <v>223813.80000000002</v>
      </c>
      <c r="L1093" s="14">
        <f t="shared" si="985"/>
        <v>990315.9</v>
      </c>
      <c r="M1093" s="14">
        <f t="shared" si="994"/>
        <v>172473</v>
      </c>
      <c r="N1093" s="14">
        <f t="shared" si="986"/>
        <v>204962.1</v>
      </c>
      <c r="O1093" s="14">
        <f t="shared" si="987"/>
        <v>150412.5</v>
      </c>
      <c r="P1093" s="14"/>
      <c r="Q1093" s="14">
        <f t="shared" si="988"/>
        <v>1588757.1</v>
      </c>
      <c r="R1093" s="14"/>
      <c r="S1093" s="14">
        <f t="shared" si="989"/>
        <v>1207712.1000000001</v>
      </c>
      <c r="T1093" s="14">
        <f t="shared" si="990"/>
        <v>46527.600000000006</v>
      </c>
      <c r="U1093" s="14">
        <f t="shared" si="995"/>
        <v>13637.400000000001</v>
      </c>
      <c r="V1093" s="14">
        <f t="shared" si="991"/>
        <v>98118.445739999981</v>
      </c>
      <c r="W1093" s="14">
        <f t="shared" si="992"/>
        <v>4696729.9457400003</v>
      </c>
      <c r="X1093" s="18" t="s">
        <v>1053</v>
      </c>
      <c r="Y1093" s="45">
        <v>0</v>
      </c>
      <c r="Z1093" s="45">
        <v>0</v>
      </c>
      <c r="AA1093" s="45">
        <v>0</v>
      </c>
      <c r="AB1093" s="17">
        <f t="shared" si="993"/>
        <v>4696729.9457400003</v>
      </c>
    </row>
    <row r="1094" spans="1:28" s="10" customFormat="1" ht="93.75" customHeight="1" x14ac:dyDescent="0.25">
      <c r="A1094" s="15">
        <f>IF(OR(C1094=0,C1094=""),"",COUNTA($C$794:C1094))</f>
        <v>263</v>
      </c>
      <c r="B1094" s="23" t="s">
        <v>1042</v>
      </c>
      <c r="C1094" s="34">
        <v>1975</v>
      </c>
      <c r="D1094" s="14">
        <v>657.2</v>
      </c>
      <c r="E1094" s="14">
        <v>546.6</v>
      </c>
      <c r="F1094" s="14">
        <v>47.8</v>
      </c>
      <c r="G1094" s="13" t="s">
        <v>1106</v>
      </c>
      <c r="H1094" s="13"/>
      <c r="I1094" s="13"/>
      <c r="J1094" s="13"/>
      <c r="K1094" s="14">
        <f t="shared" si="984"/>
        <v>366717.60000000003</v>
      </c>
      <c r="L1094" s="14">
        <f t="shared" si="985"/>
        <v>1622626.8</v>
      </c>
      <c r="M1094" s="14">
        <f t="shared" si="994"/>
        <v>282596</v>
      </c>
      <c r="N1094" s="14">
        <f t="shared" si="986"/>
        <v>335829.2</v>
      </c>
      <c r="O1094" s="14">
        <f t="shared" si="987"/>
        <v>246450.00000000003</v>
      </c>
      <c r="P1094" s="14"/>
      <c r="Q1094" s="14">
        <f t="shared" si="988"/>
        <v>2603169.2000000002</v>
      </c>
      <c r="R1094" s="14"/>
      <c r="S1094" s="14">
        <f t="shared" si="989"/>
        <v>1978829.2000000002</v>
      </c>
      <c r="T1094" s="14">
        <f t="shared" si="990"/>
        <v>76235.200000000012</v>
      </c>
      <c r="U1094" s="14">
        <f t="shared" si="995"/>
        <v>22344.800000000003</v>
      </c>
      <c r="V1094" s="14">
        <f t="shared" si="991"/>
        <v>160766.49848000001</v>
      </c>
      <c r="W1094" s="14">
        <f t="shared" si="992"/>
        <v>7695564.4984800005</v>
      </c>
      <c r="X1094" s="18" t="s">
        <v>1053</v>
      </c>
      <c r="Y1094" s="45">
        <v>0</v>
      </c>
      <c r="Z1094" s="45">
        <v>0</v>
      </c>
      <c r="AA1094" s="45">
        <v>0</v>
      </c>
      <c r="AB1094" s="17">
        <f t="shared" si="993"/>
        <v>7695564.4984800005</v>
      </c>
    </row>
    <row r="1095" spans="1:28" s="10" customFormat="1" ht="93.75" customHeight="1" x14ac:dyDescent="0.25">
      <c r="A1095" s="15" t="str">
        <f>IF(OR(C1095=0,C1095=""),"",COUNTA($C$794:C1095))</f>
        <v/>
      </c>
      <c r="B1095" s="23"/>
      <c r="C1095" s="34"/>
      <c r="D1095" s="22">
        <f>SUM(D1090:D1094)</f>
        <v>3126.8</v>
      </c>
      <c r="E1095" s="22">
        <f t="shared" ref="E1095:F1095" si="996">SUM(E1090:E1094)</f>
        <v>2573.4</v>
      </c>
      <c r="F1095" s="22">
        <f t="shared" si="996"/>
        <v>47.8</v>
      </c>
      <c r="G1095" s="13"/>
      <c r="H1095" s="13"/>
      <c r="I1095" s="13"/>
      <c r="J1095" s="13"/>
      <c r="K1095" s="14"/>
      <c r="L1095" s="14"/>
      <c r="M1095" s="14"/>
      <c r="N1095" s="16"/>
      <c r="O1095" s="14"/>
      <c r="P1095" s="14"/>
      <c r="Q1095" s="14"/>
      <c r="R1095" s="14"/>
      <c r="S1095" s="14"/>
      <c r="T1095" s="14"/>
      <c r="U1095" s="14"/>
      <c r="V1095" s="14"/>
      <c r="W1095" s="22">
        <f>SUM(W1090:W1094)</f>
        <v>36234946.886519998</v>
      </c>
      <c r="X1095" s="22"/>
      <c r="Y1095" s="22"/>
      <c r="Z1095" s="22"/>
      <c r="AA1095" s="22">
        <f t="shared" ref="AA1095:AB1095" si="997">SUM(AA1090:AA1094)</f>
        <v>0</v>
      </c>
      <c r="AB1095" s="22">
        <f t="shared" si="997"/>
        <v>36234946.886519998</v>
      </c>
    </row>
    <row r="1096" spans="1:28" s="10" customFormat="1" ht="93.75" customHeight="1" x14ac:dyDescent="0.25">
      <c r="A1096" s="15" t="str">
        <f>IF(OR(C1096=0,C1096=""),"",COUNTA($C$794:C1096))</f>
        <v/>
      </c>
      <c r="B1096" s="25" t="s">
        <v>169</v>
      </c>
      <c r="C1096" s="34"/>
      <c r="D1096" s="14"/>
      <c r="E1096" s="14"/>
      <c r="F1096" s="14"/>
      <c r="G1096" s="13"/>
      <c r="H1096" s="13"/>
      <c r="I1096" s="13"/>
      <c r="J1096" s="13"/>
      <c r="K1096" s="14"/>
      <c r="L1096" s="14"/>
      <c r="M1096" s="14"/>
      <c r="N1096" s="16"/>
      <c r="O1096" s="14"/>
      <c r="P1096" s="14"/>
      <c r="Q1096" s="14"/>
      <c r="R1096" s="14"/>
      <c r="S1096" s="14"/>
      <c r="T1096" s="14"/>
      <c r="U1096" s="14"/>
      <c r="V1096" s="14"/>
      <c r="W1096" s="17"/>
      <c r="X1096" s="17"/>
      <c r="Y1096" s="17"/>
      <c r="Z1096" s="17"/>
      <c r="AA1096" s="17"/>
      <c r="AB1096" s="17"/>
    </row>
    <row r="1097" spans="1:28" s="10" customFormat="1" ht="93.75" customHeight="1" x14ac:dyDescent="0.25">
      <c r="A1097" s="15">
        <f>IF(OR(C1097=0,C1097=""),"",COUNTA($C$794:C1097))</f>
        <v>264</v>
      </c>
      <c r="B1097" s="23" t="s">
        <v>951</v>
      </c>
      <c r="C1097" s="34">
        <v>1973</v>
      </c>
      <c r="D1097" s="14">
        <v>1233.5</v>
      </c>
      <c r="E1097" s="14">
        <v>706.5</v>
      </c>
      <c r="F1097" s="14">
        <v>527</v>
      </c>
      <c r="G1097" s="13" t="s">
        <v>1106</v>
      </c>
      <c r="H1097" s="13"/>
      <c r="I1097" s="13"/>
      <c r="J1097" s="13"/>
      <c r="K1097" s="14"/>
      <c r="L1097" s="14"/>
      <c r="M1097" s="14"/>
      <c r="N1097" s="16"/>
      <c r="O1097" s="14"/>
      <c r="P1097" s="14"/>
      <c r="Q1097" s="14">
        <f t="shared" ref="Q1097:Q1098" si="998">3961*D1097</f>
        <v>4885893.5</v>
      </c>
      <c r="R1097" s="14"/>
      <c r="S1097" s="14"/>
      <c r="T1097" s="14"/>
      <c r="U1097" s="14"/>
      <c r="V1097" s="14"/>
      <c r="W1097" s="14">
        <f t="shared" ref="W1097:W1098" si="999">K1097+L1097+M1097+N1097+O1097+P1097+Q1097+R1097+S1097+T1097+U1097+V1097</f>
        <v>4885893.5</v>
      </c>
      <c r="X1097" s="18" t="s">
        <v>1053</v>
      </c>
      <c r="Y1097" s="45">
        <v>0</v>
      </c>
      <c r="Z1097" s="45">
        <v>0</v>
      </c>
      <c r="AA1097" s="45">
        <v>0</v>
      </c>
      <c r="AB1097" s="17">
        <f t="shared" ref="AB1097:AB1098" si="1000">W1097-(Y1097+Z1097+AA1097)</f>
        <v>4885893.5</v>
      </c>
    </row>
    <row r="1098" spans="1:28" s="10" customFormat="1" ht="93.75" customHeight="1" x14ac:dyDescent="0.25">
      <c r="A1098" s="15">
        <f>IF(OR(C1098=0,C1098=""),"",COUNTA($C$794:C1098))</f>
        <v>265</v>
      </c>
      <c r="B1098" s="23" t="s">
        <v>952</v>
      </c>
      <c r="C1098" s="34">
        <v>1973</v>
      </c>
      <c r="D1098" s="14">
        <v>792.3</v>
      </c>
      <c r="E1098" s="14">
        <v>732.7</v>
      </c>
      <c r="F1098" s="14">
        <v>59.6</v>
      </c>
      <c r="G1098" s="13" t="s">
        <v>1106</v>
      </c>
      <c r="H1098" s="13"/>
      <c r="I1098" s="13"/>
      <c r="J1098" s="13"/>
      <c r="K1098" s="14"/>
      <c r="L1098" s="14"/>
      <c r="M1098" s="14"/>
      <c r="N1098" s="14"/>
      <c r="O1098" s="14"/>
      <c r="P1098" s="14"/>
      <c r="Q1098" s="14">
        <f t="shared" si="998"/>
        <v>3138300.3</v>
      </c>
      <c r="R1098" s="14"/>
      <c r="S1098" s="14"/>
      <c r="T1098" s="14"/>
      <c r="U1098" s="14"/>
      <c r="V1098" s="14"/>
      <c r="W1098" s="14">
        <f t="shared" si="999"/>
        <v>3138300.3</v>
      </c>
      <c r="X1098" s="18" t="s">
        <v>1053</v>
      </c>
      <c r="Y1098" s="45">
        <v>0</v>
      </c>
      <c r="Z1098" s="45">
        <v>0</v>
      </c>
      <c r="AA1098" s="45">
        <v>0</v>
      </c>
      <c r="AB1098" s="17">
        <f t="shared" si="1000"/>
        <v>3138300.3</v>
      </c>
    </row>
    <row r="1099" spans="1:28" s="10" customFormat="1" ht="93.75" customHeight="1" x14ac:dyDescent="0.25">
      <c r="A1099" s="15" t="str">
        <f>IF(OR(C1099=0,C1099=""),"",COUNTA($C$794:C1099))</f>
        <v/>
      </c>
      <c r="B1099" s="23"/>
      <c r="C1099" s="34"/>
      <c r="D1099" s="22">
        <f>SUM(D1097:D1098)</f>
        <v>2025.8</v>
      </c>
      <c r="E1099" s="22">
        <f>SUM(E1097:E1098)</f>
        <v>1439.2</v>
      </c>
      <c r="F1099" s="22">
        <f>SUM(F1097:F1098)</f>
        <v>586.6</v>
      </c>
      <c r="G1099" s="13"/>
      <c r="H1099" s="13"/>
      <c r="I1099" s="13"/>
      <c r="J1099" s="13"/>
      <c r="K1099" s="14"/>
      <c r="L1099" s="14"/>
      <c r="M1099" s="14"/>
      <c r="N1099" s="16"/>
      <c r="O1099" s="14"/>
      <c r="P1099" s="14"/>
      <c r="Q1099" s="14"/>
      <c r="R1099" s="14"/>
      <c r="S1099" s="14"/>
      <c r="T1099" s="14"/>
      <c r="U1099" s="14"/>
      <c r="V1099" s="14"/>
      <c r="W1099" s="22">
        <f>SUM(W1097:W1098)</f>
        <v>8024193.7999999998</v>
      </c>
      <c r="X1099" s="22"/>
      <c r="Y1099" s="22"/>
      <c r="Z1099" s="22"/>
      <c r="AA1099" s="22">
        <f t="shared" ref="AA1099:AB1099" si="1001">SUM(AA1097:AA1098)</f>
        <v>0</v>
      </c>
      <c r="AB1099" s="22">
        <f t="shared" si="1001"/>
        <v>8024193.7999999998</v>
      </c>
    </row>
    <row r="1100" spans="1:28" s="10" customFormat="1" ht="93.75" customHeight="1" x14ac:dyDescent="0.25">
      <c r="A1100" s="15" t="str">
        <f>IF(OR(C1100=0,C1100=""),"",COUNTA($C$794:C1100))</f>
        <v/>
      </c>
      <c r="B1100" s="25" t="s">
        <v>176</v>
      </c>
      <c r="C1100" s="34"/>
      <c r="D1100" s="14"/>
      <c r="E1100" s="14"/>
      <c r="F1100" s="14"/>
      <c r="G1100" s="13"/>
      <c r="H1100" s="13"/>
      <c r="I1100" s="13"/>
      <c r="J1100" s="13"/>
      <c r="K1100" s="14"/>
      <c r="L1100" s="14"/>
      <c r="M1100" s="14"/>
      <c r="N1100" s="16"/>
      <c r="O1100" s="14"/>
      <c r="P1100" s="14"/>
      <c r="Q1100" s="14"/>
      <c r="R1100" s="14"/>
      <c r="S1100" s="14"/>
      <c r="T1100" s="14"/>
      <c r="U1100" s="14"/>
      <c r="V1100" s="14"/>
      <c r="W1100" s="17"/>
      <c r="X1100" s="17"/>
      <c r="Y1100" s="17"/>
      <c r="Z1100" s="17"/>
      <c r="AA1100" s="17"/>
      <c r="AB1100" s="17"/>
    </row>
    <row r="1101" spans="1:28" s="10" customFormat="1" ht="93.75" customHeight="1" x14ac:dyDescent="0.25">
      <c r="A1101" s="15">
        <f>IF(OR(C1101=0,C1101=""),"",COUNTA($C$794:C1101))</f>
        <v>266</v>
      </c>
      <c r="B1101" s="23" t="s">
        <v>953</v>
      </c>
      <c r="C1101" s="34">
        <v>1973</v>
      </c>
      <c r="D1101" s="14">
        <v>416.1</v>
      </c>
      <c r="E1101" s="14">
        <v>368.7</v>
      </c>
      <c r="F1101" s="14">
        <v>47.4</v>
      </c>
      <c r="G1101" s="13" t="s">
        <v>1106</v>
      </c>
      <c r="H1101" s="13"/>
      <c r="I1101" s="13"/>
      <c r="J1101" s="13"/>
      <c r="K1101" s="14"/>
      <c r="L1101" s="14"/>
      <c r="M1101" s="14"/>
      <c r="N1101" s="16"/>
      <c r="O1101" s="14"/>
      <c r="P1101" s="14"/>
      <c r="Q1101" s="14">
        <f>3961*D1101</f>
        <v>1648172.1</v>
      </c>
      <c r="R1101" s="14"/>
      <c r="S1101" s="14"/>
      <c r="T1101" s="14"/>
      <c r="U1101" s="14"/>
      <c r="V1101" s="14"/>
      <c r="W1101" s="14">
        <f>K1101+L1101+M1101+N1101+O1101+P1101+Q1101+R1101+S1101+T1101+U1101+V1101</f>
        <v>1648172.1</v>
      </c>
      <c r="X1101" s="18" t="s">
        <v>1053</v>
      </c>
      <c r="Y1101" s="45">
        <v>0</v>
      </c>
      <c r="Z1101" s="45">
        <v>0</v>
      </c>
      <c r="AA1101" s="45">
        <v>0</v>
      </c>
      <c r="AB1101" s="17">
        <f t="shared" ref="AB1101" si="1002">W1101-(Y1101+Z1101+AA1101)</f>
        <v>1648172.1</v>
      </c>
    </row>
    <row r="1102" spans="1:28" s="10" customFormat="1" ht="93.75" customHeight="1" x14ac:dyDescent="0.25">
      <c r="A1102" s="15" t="str">
        <f>IF(OR(C1102=0,C1102=""),"",COUNTA($C$794:C1102))</f>
        <v/>
      </c>
      <c r="B1102" s="23"/>
      <c r="C1102" s="34"/>
      <c r="D1102" s="22">
        <f>SUM(D1101:D1101)</f>
        <v>416.1</v>
      </c>
      <c r="E1102" s="22">
        <f>SUM(E1101:E1101)</f>
        <v>368.7</v>
      </c>
      <c r="F1102" s="22">
        <f>SUM(F1101:F1101)</f>
        <v>47.4</v>
      </c>
      <c r="G1102" s="13"/>
      <c r="H1102" s="13"/>
      <c r="I1102" s="13"/>
      <c r="J1102" s="13"/>
      <c r="K1102" s="14"/>
      <c r="L1102" s="14"/>
      <c r="M1102" s="14"/>
      <c r="N1102" s="16"/>
      <c r="O1102" s="14"/>
      <c r="P1102" s="14"/>
      <c r="Q1102" s="14"/>
      <c r="R1102" s="14"/>
      <c r="S1102" s="14"/>
      <c r="T1102" s="14"/>
      <c r="U1102" s="14"/>
      <c r="V1102" s="14"/>
      <c r="W1102" s="22">
        <f>SUM(W1101:W1101)</f>
        <v>1648172.1</v>
      </c>
      <c r="X1102" s="22"/>
      <c r="Y1102" s="22"/>
      <c r="Z1102" s="22"/>
      <c r="AA1102" s="22">
        <f t="shared" ref="AA1102:AB1102" si="1003">SUM(AA1101:AA1101)</f>
        <v>0</v>
      </c>
      <c r="AB1102" s="22">
        <f t="shared" si="1003"/>
        <v>1648172.1</v>
      </c>
    </row>
    <row r="1103" spans="1:28" s="10" customFormat="1" ht="93.75" customHeight="1" x14ac:dyDescent="0.25">
      <c r="A1103" s="15" t="str">
        <f>IF(OR(C1103=0,C1103=""),"",COUNTA($C$794:C1103))</f>
        <v/>
      </c>
      <c r="B1103" s="25" t="s">
        <v>1099</v>
      </c>
      <c r="C1103" s="34"/>
      <c r="D1103" s="14"/>
      <c r="E1103" s="14"/>
      <c r="F1103" s="14"/>
      <c r="G1103" s="13"/>
      <c r="H1103" s="13"/>
      <c r="I1103" s="13"/>
      <c r="J1103" s="13"/>
      <c r="K1103" s="14"/>
      <c r="L1103" s="14"/>
      <c r="M1103" s="14"/>
      <c r="N1103" s="16"/>
      <c r="O1103" s="14"/>
      <c r="P1103" s="14"/>
      <c r="Q1103" s="14"/>
      <c r="R1103" s="14"/>
      <c r="S1103" s="14"/>
      <c r="T1103" s="14"/>
      <c r="U1103" s="14"/>
      <c r="V1103" s="14"/>
      <c r="W1103" s="17"/>
      <c r="X1103" s="17"/>
      <c r="Y1103" s="17"/>
      <c r="Z1103" s="17"/>
      <c r="AA1103" s="17"/>
      <c r="AB1103" s="17"/>
    </row>
    <row r="1104" spans="1:28" s="10" customFormat="1" ht="93.75" customHeight="1" x14ac:dyDescent="0.25">
      <c r="A1104" s="15">
        <f>IF(OR(C1104=0,C1104=""),"",COUNTA($C$794:C1104))</f>
        <v>267</v>
      </c>
      <c r="B1104" s="23" t="s">
        <v>826</v>
      </c>
      <c r="C1104" s="34">
        <v>1971</v>
      </c>
      <c r="D1104" s="14">
        <v>1261.5</v>
      </c>
      <c r="E1104" s="14">
        <v>710.5</v>
      </c>
      <c r="F1104" s="14">
        <v>0</v>
      </c>
      <c r="G1104" s="13" t="s">
        <v>1106</v>
      </c>
      <c r="H1104" s="13"/>
      <c r="I1104" s="13"/>
      <c r="J1104" s="13"/>
      <c r="K1104" s="14">
        <f>558*D1104</f>
        <v>703917</v>
      </c>
      <c r="L1104" s="14"/>
      <c r="M1104" s="14">
        <f>430*D1104</f>
        <v>542445</v>
      </c>
      <c r="N1104" s="14">
        <f>511*D1104</f>
        <v>644626.5</v>
      </c>
      <c r="O1104" s="14">
        <f>375*D1104</f>
        <v>473062.5</v>
      </c>
      <c r="P1104" s="14"/>
      <c r="Q1104" s="14">
        <f>3961*D1104</f>
        <v>4996801.5</v>
      </c>
      <c r="R1104" s="14"/>
      <c r="S1104" s="14">
        <f>3011*D1104</f>
        <v>3798376.5</v>
      </c>
      <c r="T1104" s="14">
        <f>116*D1104</f>
        <v>146334</v>
      </c>
      <c r="U1104" s="14">
        <f>34*D1104</f>
        <v>42891</v>
      </c>
      <c r="V1104" s="14">
        <f t="shared" ref="V1104:V1117" si="1004">(K1104+L1104+M1104+N1104+O1104+P1104+Q1104+R1104+S1104+T1104)*0.0214</f>
        <v>241939.04819999999</v>
      </c>
      <c r="W1104" s="14">
        <f t="shared" ref="W1104:W1121" si="1005">K1104+L1104+M1104+N1104+O1104+P1104+Q1104+R1104+S1104+T1104+U1104+V1104</f>
        <v>11590393.0482</v>
      </c>
      <c r="X1104" s="18" t="s">
        <v>1053</v>
      </c>
      <c r="Y1104" s="45">
        <v>0</v>
      </c>
      <c r="Z1104" s="45">
        <v>0</v>
      </c>
      <c r="AA1104" s="45">
        <v>0</v>
      </c>
      <c r="AB1104" s="17">
        <f t="shared" ref="AB1104:AB1121" si="1006">W1104-(Y1104+Z1104+AA1104)</f>
        <v>11590393.0482</v>
      </c>
    </row>
    <row r="1105" spans="1:28" s="10" customFormat="1" ht="93.75" customHeight="1" x14ac:dyDescent="0.25">
      <c r="A1105" s="15">
        <f>IF(OR(C1105=0,C1105=""),"",COUNTA($C$794:C1105))</f>
        <v>268</v>
      </c>
      <c r="B1105" s="23" t="s">
        <v>827</v>
      </c>
      <c r="C1105" s="34">
        <v>1971</v>
      </c>
      <c r="D1105" s="14">
        <v>1730.8</v>
      </c>
      <c r="E1105" s="14">
        <v>1160.2</v>
      </c>
      <c r="F1105" s="14">
        <v>0</v>
      </c>
      <c r="G1105" s="13" t="s">
        <v>1110</v>
      </c>
      <c r="H1105" s="13"/>
      <c r="I1105" s="13"/>
      <c r="J1105" s="13"/>
      <c r="K1105" s="14">
        <f>406*D1105</f>
        <v>702704.79999999993</v>
      </c>
      <c r="L1105" s="14">
        <f>1207*D1105</f>
        <v>2089075.5999999999</v>
      </c>
      <c r="M1105" s="14">
        <f>484*D1105</f>
        <v>837707.2</v>
      </c>
      <c r="N1105" s="14">
        <f>855*D1105</f>
        <v>1479834</v>
      </c>
      <c r="O1105" s="14">
        <f>383*D1105</f>
        <v>662896.4</v>
      </c>
      <c r="P1105" s="14"/>
      <c r="Q1105" s="14">
        <f>2308*D1105</f>
        <v>3994686.4</v>
      </c>
      <c r="R1105" s="14">
        <f>297*D1105</f>
        <v>514047.6</v>
      </c>
      <c r="S1105" s="14">
        <f>2763*D1105</f>
        <v>4782200.3999999994</v>
      </c>
      <c r="T1105" s="14">
        <f>102*D1105</f>
        <v>176541.6</v>
      </c>
      <c r="U1105" s="14">
        <f>35*D1105</f>
        <v>60578</v>
      </c>
      <c r="V1105" s="14">
        <f t="shared" si="1004"/>
        <v>326129.45159999997</v>
      </c>
      <c r="W1105" s="14">
        <f t="shared" si="1005"/>
        <v>15626401.451599998</v>
      </c>
      <c r="X1105" s="18" t="s">
        <v>1053</v>
      </c>
      <c r="Y1105" s="45">
        <v>0</v>
      </c>
      <c r="Z1105" s="45">
        <v>0</v>
      </c>
      <c r="AA1105" s="45">
        <v>0</v>
      </c>
      <c r="AB1105" s="17">
        <f t="shared" si="1006"/>
        <v>15626401.451599998</v>
      </c>
    </row>
    <row r="1106" spans="1:28" s="10" customFormat="1" ht="93.75" customHeight="1" x14ac:dyDescent="0.25">
      <c r="A1106" s="15">
        <f>IF(OR(C1106=0,C1106=""),"",COUNTA($C$794:C1106))</f>
        <v>269</v>
      </c>
      <c r="B1106" s="23" t="s">
        <v>163</v>
      </c>
      <c r="C1106" s="34">
        <v>1971</v>
      </c>
      <c r="D1106" s="14">
        <v>360</v>
      </c>
      <c r="E1106" s="14">
        <v>241.5</v>
      </c>
      <c r="F1106" s="14">
        <v>0</v>
      </c>
      <c r="G1106" s="13" t="s">
        <v>1107</v>
      </c>
      <c r="H1106" s="13"/>
      <c r="I1106" s="13"/>
      <c r="J1106" s="13"/>
      <c r="K1106" s="14">
        <f t="shared" ref="K1106:K1117" si="1007">558*D1106</f>
        <v>200880</v>
      </c>
      <c r="L1106" s="14">
        <f t="shared" ref="L1106:L1114" si="1008">2469*D1106</f>
        <v>888840</v>
      </c>
      <c r="M1106" s="14">
        <f t="shared" ref="M1106:M1107" si="1009">430*D1106</f>
        <v>154800</v>
      </c>
      <c r="N1106" s="14">
        <f t="shared" ref="N1106:N1117" si="1010">511*D1106</f>
        <v>183960</v>
      </c>
      <c r="O1106" s="14">
        <f t="shared" ref="O1106:O1116" si="1011">375*D1106</f>
        <v>135000</v>
      </c>
      <c r="P1106" s="14"/>
      <c r="Q1106" s="14"/>
      <c r="R1106" s="14"/>
      <c r="S1106" s="14">
        <f t="shared" ref="S1106:S1117" si="1012">3011*D1106</f>
        <v>1083960</v>
      </c>
      <c r="T1106" s="14">
        <f t="shared" ref="T1106:T1117" si="1013">116*D1106</f>
        <v>41760</v>
      </c>
      <c r="U1106" s="14">
        <f t="shared" ref="U1106:U1107" si="1014">34*D1106</f>
        <v>12240</v>
      </c>
      <c r="V1106" s="14">
        <f t="shared" si="1004"/>
        <v>57548.88</v>
      </c>
      <c r="W1106" s="14">
        <f t="shared" si="1005"/>
        <v>2758988.88</v>
      </c>
      <c r="X1106" s="18" t="s">
        <v>1053</v>
      </c>
      <c r="Y1106" s="45">
        <v>0</v>
      </c>
      <c r="Z1106" s="45">
        <v>0</v>
      </c>
      <c r="AA1106" s="45">
        <v>0</v>
      </c>
      <c r="AB1106" s="17">
        <f t="shared" si="1006"/>
        <v>2758988.88</v>
      </c>
    </row>
    <row r="1107" spans="1:28" s="10" customFormat="1" ht="93.75" customHeight="1" x14ac:dyDescent="0.25">
      <c r="A1107" s="15">
        <f>IF(OR(C1107=0,C1107=""),"",COUNTA($C$794:C1107))</f>
        <v>270</v>
      </c>
      <c r="B1107" s="23" t="s">
        <v>828</v>
      </c>
      <c r="C1107" s="34">
        <v>1971</v>
      </c>
      <c r="D1107" s="14">
        <v>707.9</v>
      </c>
      <c r="E1107" s="14">
        <v>464.8</v>
      </c>
      <c r="F1107" s="14">
        <v>0</v>
      </c>
      <c r="G1107" s="13" t="s">
        <v>1106</v>
      </c>
      <c r="H1107" s="13"/>
      <c r="I1107" s="13"/>
      <c r="J1107" s="13"/>
      <c r="K1107" s="14">
        <f t="shared" si="1007"/>
        <v>395008.2</v>
      </c>
      <c r="L1107" s="14">
        <f t="shared" si="1008"/>
        <v>1747805.0999999999</v>
      </c>
      <c r="M1107" s="14">
        <f t="shared" si="1009"/>
        <v>304397</v>
      </c>
      <c r="N1107" s="14">
        <f t="shared" si="1010"/>
        <v>361736.89999999997</v>
      </c>
      <c r="O1107" s="14">
        <f t="shared" si="1011"/>
        <v>265462.5</v>
      </c>
      <c r="P1107" s="14"/>
      <c r="Q1107" s="14">
        <f t="shared" ref="Q1107:Q1110" si="1015">3961*D1107</f>
        <v>2803991.9</v>
      </c>
      <c r="R1107" s="14"/>
      <c r="S1107" s="14">
        <f t="shared" si="1012"/>
        <v>2131486.9</v>
      </c>
      <c r="T1107" s="14">
        <f t="shared" si="1013"/>
        <v>82116.399999999994</v>
      </c>
      <c r="U1107" s="14">
        <f t="shared" si="1014"/>
        <v>24068.6</v>
      </c>
      <c r="V1107" s="14">
        <f t="shared" si="1004"/>
        <v>173168.90486000001</v>
      </c>
      <c r="W1107" s="14">
        <f t="shared" si="1005"/>
        <v>8289242.4048600001</v>
      </c>
      <c r="X1107" s="18" t="s">
        <v>1053</v>
      </c>
      <c r="Y1107" s="45">
        <v>0</v>
      </c>
      <c r="Z1107" s="45">
        <v>0</v>
      </c>
      <c r="AA1107" s="45">
        <v>0</v>
      </c>
      <c r="AB1107" s="17">
        <f t="shared" si="1006"/>
        <v>8289242.4048600001</v>
      </c>
    </row>
    <row r="1108" spans="1:28" s="10" customFormat="1" ht="93.75" customHeight="1" x14ac:dyDescent="0.25">
      <c r="A1108" s="15">
        <f>IF(OR(C1108=0,C1108=""),"",COUNTA($C$794:C1108))</f>
        <v>271</v>
      </c>
      <c r="B1108" s="23" t="s">
        <v>182</v>
      </c>
      <c r="C1108" s="34">
        <v>1971</v>
      </c>
      <c r="D1108" s="14">
        <v>704.4</v>
      </c>
      <c r="E1108" s="14">
        <v>457.3</v>
      </c>
      <c r="F1108" s="14">
        <v>0</v>
      </c>
      <c r="G1108" s="13" t="s">
        <v>1106</v>
      </c>
      <c r="H1108" s="13"/>
      <c r="I1108" s="13"/>
      <c r="J1108" s="13"/>
      <c r="K1108" s="14">
        <f t="shared" si="1007"/>
        <v>393055.2</v>
      </c>
      <c r="L1108" s="14">
        <f t="shared" si="1008"/>
        <v>1739163.5999999999</v>
      </c>
      <c r="M1108" s="14"/>
      <c r="N1108" s="14">
        <f t="shared" si="1010"/>
        <v>359948.39999999997</v>
      </c>
      <c r="O1108" s="14">
        <f t="shared" si="1011"/>
        <v>264150</v>
      </c>
      <c r="P1108" s="14"/>
      <c r="Q1108" s="14">
        <f t="shared" si="1015"/>
        <v>2790128.4</v>
      </c>
      <c r="R1108" s="14"/>
      <c r="S1108" s="14">
        <f t="shared" si="1012"/>
        <v>2120948.4</v>
      </c>
      <c r="T1108" s="14">
        <f t="shared" si="1013"/>
        <v>81710.399999999994</v>
      </c>
      <c r="U1108" s="14"/>
      <c r="V1108" s="14">
        <f t="shared" si="1004"/>
        <v>165830.83416</v>
      </c>
      <c r="W1108" s="14">
        <f t="shared" si="1005"/>
        <v>7914935.2341600005</v>
      </c>
      <c r="X1108" s="18" t="s">
        <v>1053</v>
      </c>
      <c r="Y1108" s="45">
        <v>0</v>
      </c>
      <c r="Z1108" s="45">
        <v>0</v>
      </c>
      <c r="AA1108" s="45">
        <v>0</v>
      </c>
      <c r="AB1108" s="17">
        <f t="shared" si="1006"/>
        <v>7914935.2341600005</v>
      </c>
    </row>
    <row r="1109" spans="1:28" s="10" customFormat="1" ht="93.75" customHeight="1" x14ac:dyDescent="0.25">
      <c r="A1109" s="15">
        <f>IF(OR(C1109=0,C1109=""),"",COUNTA($C$794:C1109))</f>
        <v>272</v>
      </c>
      <c r="B1109" s="23" t="s">
        <v>183</v>
      </c>
      <c r="C1109" s="34">
        <v>1971</v>
      </c>
      <c r="D1109" s="14">
        <v>715.6</v>
      </c>
      <c r="E1109" s="14">
        <v>463.3</v>
      </c>
      <c r="F1109" s="14">
        <v>0</v>
      </c>
      <c r="G1109" s="13" t="s">
        <v>1106</v>
      </c>
      <c r="H1109" s="13"/>
      <c r="I1109" s="13"/>
      <c r="J1109" s="13"/>
      <c r="K1109" s="14">
        <f t="shared" si="1007"/>
        <v>399304.8</v>
      </c>
      <c r="L1109" s="14">
        <f t="shared" si="1008"/>
        <v>1766816.4000000001</v>
      </c>
      <c r="M1109" s="14"/>
      <c r="N1109" s="14">
        <f t="shared" si="1010"/>
        <v>365671.60000000003</v>
      </c>
      <c r="O1109" s="14">
        <f t="shared" si="1011"/>
        <v>268350</v>
      </c>
      <c r="P1109" s="14"/>
      <c r="Q1109" s="14">
        <f t="shared" si="1015"/>
        <v>2834491.6</v>
      </c>
      <c r="R1109" s="14"/>
      <c r="S1109" s="14">
        <f t="shared" si="1012"/>
        <v>2154671.6</v>
      </c>
      <c r="T1109" s="14">
        <f t="shared" si="1013"/>
        <v>83009.600000000006</v>
      </c>
      <c r="U1109" s="14"/>
      <c r="V1109" s="14">
        <f t="shared" si="1004"/>
        <v>168467.55383999998</v>
      </c>
      <c r="W1109" s="14">
        <f t="shared" si="1005"/>
        <v>8040783.1538399998</v>
      </c>
      <c r="X1109" s="18" t="s">
        <v>1053</v>
      </c>
      <c r="Y1109" s="45">
        <v>0</v>
      </c>
      <c r="Z1109" s="45">
        <v>0</v>
      </c>
      <c r="AA1109" s="45">
        <v>0</v>
      </c>
      <c r="AB1109" s="17">
        <f t="shared" si="1006"/>
        <v>8040783.1538399998</v>
      </c>
    </row>
    <row r="1110" spans="1:28" s="10" customFormat="1" ht="93.75" customHeight="1" x14ac:dyDescent="0.25">
      <c r="A1110" s="15">
        <f>IF(OR(C1110=0,C1110=""),"",COUNTA($C$794:C1110))</f>
        <v>273</v>
      </c>
      <c r="B1110" s="23" t="s">
        <v>829</v>
      </c>
      <c r="C1110" s="34">
        <v>1971</v>
      </c>
      <c r="D1110" s="14">
        <v>467.7</v>
      </c>
      <c r="E1110" s="14">
        <v>318</v>
      </c>
      <c r="F1110" s="14">
        <v>0</v>
      </c>
      <c r="G1110" s="13" t="s">
        <v>1106</v>
      </c>
      <c r="H1110" s="13"/>
      <c r="I1110" s="13"/>
      <c r="J1110" s="13"/>
      <c r="K1110" s="14">
        <f t="shared" si="1007"/>
        <v>260976.6</v>
      </c>
      <c r="L1110" s="14">
        <f t="shared" si="1008"/>
        <v>1154751.3</v>
      </c>
      <c r="M1110" s="14">
        <f t="shared" ref="M1110:M1112" si="1016">430*D1110</f>
        <v>201111</v>
      </c>
      <c r="N1110" s="14">
        <f t="shared" si="1010"/>
        <v>238994.69999999998</v>
      </c>
      <c r="O1110" s="14">
        <f t="shared" si="1011"/>
        <v>175387.5</v>
      </c>
      <c r="P1110" s="14"/>
      <c r="Q1110" s="14">
        <f t="shared" si="1015"/>
        <v>1852559.7</v>
      </c>
      <c r="R1110" s="14"/>
      <c r="S1110" s="14">
        <f t="shared" si="1012"/>
        <v>1408244.7</v>
      </c>
      <c r="T1110" s="14">
        <f t="shared" si="1013"/>
        <v>54253.2</v>
      </c>
      <c r="U1110" s="14">
        <f t="shared" ref="U1110:U1112" si="1017">34*D1110</f>
        <v>15901.8</v>
      </c>
      <c r="V1110" s="14">
        <f t="shared" si="1004"/>
        <v>114410.36418</v>
      </c>
      <c r="W1110" s="14">
        <f t="shared" si="1005"/>
        <v>5476590.8641799996</v>
      </c>
      <c r="X1110" s="18" t="s">
        <v>1053</v>
      </c>
      <c r="Y1110" s="45">
        <v>0</v>
      </c>
      <c r="Z1110" s="45">
        <v>0</v>
      </c>
      <c r="AA1110" s="45">
        <v>0</v>
      </c>
      <c r="AB1110" s="17">
        <f t="shared" si="1006"/>
        <v>5476590.8641799996</v>
      </c>
    </row>
    <row r="1111" spans="1:28" s="10" customFormat="1" ht="93.75" customHeight="1" x14ac:dyDescent="0.25">
      <c r="A1111" s="15">
        <f>IF(OR(C1111=0,C1111=""),"",COUNTA($C$794:C1111))</f>
        <v>274</v>
      </c>
      <c r="B1111" s="23" t="s">
        <v>187</v>
      </c>
      <c r="C1111" s="34">
        <v>1972</v>
      </c>
      <c r="D1111" s="14">
        <v>1001.87</v>
      </c>
      <c r="E1111" s="14">
        <v>472</v>
      </c>
      <c r="F1111" s="14">
        <v>0</v>
      </c>
      <c r="G1111" s="13" t="s">
        <v>1106</v>
      </c>
      <c r="H1111" s="13"/>
      <c r="I1111" s="13"/>
      <c r="J1111" s="13"/>
      <c r="K1111" s="14">
        <f t="shared" si="1007"/>
        <v>559043.46</v>
      </c>
      <c r="L1111" s="14">
        <f t="shared" si="1008"/>
        <v>2473617.0299999998</v>
      </c>
      <c r="M1111" s="14">
        <f t="shared" si="1016"/>
        <v>430804.1</v>
      </c>
      <c r="N1111" s="14">
        <f t="shared" si="1010"/>
        <v>511955.57</v>
      </c>
      <c r="O1111" s="14">
        <f t="shared" si="1011"/>
        <v>375701.25</v>
      </c>
      <c r="P1111" s="14"/>
      <c r="Q1111" s="14"/>
      <c r="R1111" s="14"/>
      <c r="S1111" s="14">
        <f t="shared" si="1012"/>
        <v>3016630.57</v>
      </c>
      <c r="T1111" s="14">
        <f t="shared" si="1013"/>
        <v>116216.92</v>
      </c>
      <c r="U1111" s="14">
        <f t="shared" si="1017"/>
        <v>34063.58</v>
      </c>
      <c r="V1111" s="14">
        <f t="shared" si="1004"/>
        <v>160156.93445999999</v>
      </c>
      <c r="W1111" s="14">
        <f t="shared" si="1005"/>
        <v>7678189.4144600006</v>
      </c>
      <c r="X1111" s="18" t="s">
        <v>1053</v>
      </c>
      <c r="Y1111" s="45">
        <v>0</v>
      </c>
      <c r="Z1111" s="45">
        <v>0</v>
      </c>
      <c r="AA1111" s="45">
        <v>0</v>
      </c>
      <c r="AB1111" s="17">
        <f t="shared" si="1006"/>
        <v>7678189.4144600006</v>
      </c>
    </row>
    <row r="1112" spans="1:28" s="10" customFormat="1" ht="93.75" customHeight="1" x14ac:dyDescent="0.25">
      <c r="A1112" s="15">
        <f>IF(OR(C1112=0,C1112=""),"",COUNTA($C$794:C1112))</f>
        <v>275</v>
      </c>
      <c r="B1112" s="23" t="s">
        <v>884</v>
      </c>
      <c r="C1112" s="34">
        <v>1972</v>
      </c>
      <c r="D1112" s="14">
        <v>433.2</v>
      </c>
      <c r="E1112" s="14">
        <v>343</v>
      </c>
      <c r="F1112" s="14">
        <v>0</v>
      </c>
      <c r="G1112" s="13" t="s">
        <v>1107</v>
      </c>
      <c r="H1112" s="13"/>
      <c r="I1112" s="13"/>
      <c r="J1112" s="13"/>
      <c r="K1112" s="14">
        <f t="shared" si="1007"/>
        <v>241725.6</v>
      </c>
      <c r="L1112" s="14">
        <f t="shared" si="1008"/>
        <v>1069570.8</v>
      </c>
      <c r="M1112" s="14">
        <f t="shared" si="1016"/>
        <v>186276</v>
      </c>
      <c r="N1112" s="14">
        <f t="shared" si="1010"/>
        <v>221365.19999999998</v>
      </c>
      <c r="O1112" s="14">
        <f t="shared" si="1011"/>
        <v>162450</v>
      </c>
      <c r="P1112" s="14"/>
      <c r="Q1112" s="14">
        <f t="shared" ref="Q1112:Q1119" si="1018">3961*D1112</f>
        <v>1715905.2</v>
      </c>
      <c r="R1112" s="14"/>
      <c r="S1112" s="14">
        <f t="shared" si="1012"/>
        <v>1304365.2</v>
      </c>
      <c r="T1112" s="14">
        <f t="shared" si="1013"/>
        <v>50251.199999999997</v>
      </c>
      <c r="U1112" s="14">
        <f t="shared" si="1017"/>
        <v>14728.8</v>
      </c>
      <c r="V1112" s="14">
        <f t="shared" si="1004"/>
        <v>105970.85687999999</v>
      </c>
      <c r="W1112" s="14">
        <f t="shared" si="1005"/>
        <v>5072608.8568799999</v>
      </c>
      <c r="X1112" s="18" t="s">
        <v>1053</v>
      </c>
      <c r="Y1112" s="45">
        <v>0</v>
      </c>
      <c r="Z1112" s="45">
        <v>0</v>
      </c>
      <c r="AA1112" s="45">
        <v>0</v>
      </c>
      <c r="AB1112" s="17">
        <f t="shared" si="1006"/>
        <v>5072608.8568799999</v>
      </c>
    </row>
    <row r="1113" spans="1:28" s="10" customFormat="1" ht="93.75" customHeight="1" x14ac:dyDescent="0.25">
      <c r="A1113" s="15">
        <f>IF(OR(C1113=0,C1113=""),"",COUNTA($C$794:C1113))</f>
        <v>276</v>
      </c>
      <c r="B1113" s="23" t="s">
        <v>185</v>
      </c>
      <c r="C1113" s="34">
        <v>1972</v>
      </c>
      <c r="D1113" s="14">
        <v>726.4</v>
      </c>
      <c r="E1113" s="14">
        <v>480.8</v>
      </c>
      <c r="F1113" s="14">
        <v>0</v>
      </c>
      <c r="G1113" s="13" t="s">
        <v>1106</v>
      </c>
      <c r="H1113" s="13"/>
      <c r="I1113" s="13"/>
      <c r="J1113" s="13"/>
      <c r="K1113" s="14">
        <f t="shared" si="1007"/>
        <v>405331.20000000001</v>
      </c>
      <c r="L1113" s="14">
        <f t="shared" si="1008"/>
        <v>1793481.5999999999</v>
      </c>
      <c r="M1113" s="14"/>
      <c r="N1113" s="14">
        <f t="shared" si="1010"/>
        <v>371190.39999999997</v>
      </c>
      <c r="O1113" s="14">
        <f t="shared" si="1011"/>
        <v>272400</v>
      </c>
      <c r="P1113" s="14"/>
      <c r="Q1113" s="14">
        <f t="shared" si="1018"/>
        <v>2877270.4</v>
      </c>
      <c r="R1113" s="14"/>
      <c r="S1113" s="14">
        <f t="shared" si="1012"/>
        <v>2187190.4</v>
      </c>
      <c r="T1113" s="14">
        <f t="shared" si="1013"/>
        <v>84262.399999999994</v>
      </c>
      <c r="U1113" s="14"/>
      <c r="V1113" s="14">
        <f t="shared" si="1004"/>
        <v>171010.10496</v>
      </c>
      <c r="W1113" s="14">
        <f t="shared" si="1005"/>
        <v>8162136.5049600005</v>
      </c>
      <c r="X1113" s="18" t="s">
        <v>1053</v>
      </c>
      <c r="Y1113" s="45">
        <v>0</v>
      </c>
      <c r="Z1113" s="45">
        <v>0</v>
      </c>
      <c r="AA1113" s="45">
        <v>0</v>
      </c>
      <c r="AB1113" s="17">
        <f t="shared" si="1006"/>
        <v>8162136.5049600005</v>
      </c>
    </row>
    <row r="1114" spans="1:28" s="10" customFormat="1" ht="93.75" customHeight="1" x14ac:dyDescent="0.25">
      <c r="A1114" s="15">
        <f>IF(OR(C1114=0,C1114=""),"",COUNTA($C$794:C1114))</f>
        <v>277</v>
      </c>
      <c r="B1114" s="23" t="s">
        <v>885</v>
      </c>
      <c r="C1114" s="34">
        <v>1972</v>
      </c>
      <c r="D1114" s="14">
        <v>696.9</v>
      </c>
      <c r="E1114" s="14">
        <v>404.6</v>
      </c>
      <c r="F1114" s="14">
        <v>52.8</v>
      </c>
      <c r="G1114" s="13" t="s">
        <v>1106</v>
      </c>
      <c r="H1114" s="13"/>
      <c r="I1114" s="13"/>
      <c r="J1114" s="13"/>
      <c r="K1114" s="14">
        <f t="shared" si="1007"/>
        <v>388870.2</v>
      </c>
      <c r="L1114" s="14">
        <f t="shared" si="1008"/>
        <v>1720646.0999999999</v>
      </c>
      <c r="M1114" s="14">
        <f t="shared" ref="M1114:M1117" si="1019">430*D1114</f>
        <v>299667</v>
      </c>
      <c r="N1114" s="14">
        <f t="shared" si="1010"/>
        <v>356115.89999999997</v>
      </c>
      <c r="O1114" s="14">
        <f t="shared" si="1011"/>
        <v>261337.5</v>
      </c>
      <c r="P1114" s="14"/>
      <c r="Q1114" s="14">
        <f t="shared" si="1018"/>
        <v>2760420.9</v>
      </c>
      <c r="R1114" s="14"/>
      <c r="S1114" s="14">
        <f t="shared" si="1012"/>
        <v>2098365.9</v>
      </c>
      <c r="T1114" s="14">
        <f t="shared" si="1013"/>
        <v>80840.399999999994</v>
      </c>
      <c r="U1114" s="14">
        <f t="shared" ref="U1114:U1117" si="1020">34*D1114</f>
        <v>23694.6</v>
      </c>
      <c r="V1114" s="14">
        <f t="shared" si="1004"/>
        <v>170478.04746</v>
      </c>
      <c r="W1114" s="14">
        <f t="shared" si="1005"/>
        <v>8160436.54746</v>
      </c>
      <c r="X1114" s="18" t="s">
        <v>1053</v>
      </c>
      <c r="Y1114" s="45">
        <v>0</v>
      </c>
      <c r="Z1114" s="45">
        <v>0</v>
      </c>
      <c r="AA1114" s="45">
        <v>0</v>
      </c>
      <c r="AB1114" s="17">
        <f t="shared" si="1006"/>
        <v>8160436.54746</v>
      </c>
    </row>
    <row r="1115" spans="1:28" s="10" customFormat="1" ht="93.75" customHeight="1" x14ac:dyDescent="0.25">
      <c r="A1115" s="15">
        <f>IF(OR(C1115=0,C1115=""),"",COUNTA($C$794:C1115))</f>
        <v>278</v>
      </c>
      <c r="B1115" s="23" t="s">
        <v>886</v>
      </c>
      <c r="C1115" s="34">
        <v>1972</v>
      </c>
      <c r="D1115" s="31">
        <v>287</v>
      </c>
      <c r="E1115" s="31">
        <v>171.9</v>
      </c>
      <c r="F1115" s="14">
        <v>0</v>
      </c>
      <c r="G1115" s="13" t="s">
        <v>1106</v>
      </c>
      <c r="H1115" s="13"/>
      <c r="I1115" s="13"/>
      <c r="J1115" s="13"/>
      <c r="K1115" s="14">
        <f t="shared" si="1007"/>
        <v>160146</v>
      </c>
      <c r="L1115" s="14"/>
      <c r="M1115" s="14">
        <f t="shared" si="1019"/>
        <v>123410</v>
      </c>
      <c r="N1115" s="14">
        <f t="shared" si="1010"/>
        <v>146657</v>
      </c>
      <c r="O1115" s="14">
        <f t="shared" si="1011"/>
        <v>107625</v>
      </c>
      <c r="P1115" s="14"/>
      <c r="Q1115" s="14">
        <f t="shared" si="1018"/>
        <v>1136807</v>
      </c>
      <c r="R1115" s="14"/>
      <c r="S1115" s="14">
        <f t="shared" si="1012"/>
        <v>864157</v>
      </c>
      <c r="T1115" s="14">
        <f t="shared" si="1013"/>
        <v>33292</v>
      </c>
      <c r="U1115" s="14">
        <f t="shared" si="1020"/>
        <v>9758</v>
      </c>
      <c r="V1115" s="14">
        <f t="shared" si="1004"/>
        <v>55042.811599999994</v>
      </c>
      <c r="W1115" s="14">
        <f t="shared" si="1005"/>
        <v>2636894.8116000001</v>
      </c>
      <c r="X1115" s="18" t="s">
        <v>1053</v>
      </c>
      <c r="Y1115" s="45">
        <v>0</v>
      </c>
      <c r="Z1115" s="45">
        <v>0</v>
      </c>
      <c r="AA1115" s="45">
        <v>0</v>
      </c>
      <c r="AB1115" s="17">
        <f t="shared" si="1006"/>
        <v>2636894.8116000001</v>
      </c>
    </row>
    <row r="1116" spans="1:28" s="10" customFormat="1" ht="93.75" customHeight="1" x14ac:dyDescent="0.25">
      <c r="A1116" s="15">
        <f>IF(OR(C1116=0,C1116=""),"",COUNTA($C$794:C1116))</f>
        <v>279</v>
      </c>
      <c r="B1116" s="23" t="s">
        <v>887</v>
      </c>
      <c r="C1116" s="34">
        <v>1972</v>
      </c>
      <c r="D1116" s="14">
        <v>2308.4</v>
      </c>
      <c r="E1116" s="14">
        <v>1030.2</v>
      </c>
      <c r="F1116" s="14">
        <v>719.16</v>
      </c>
      <c r="G1116" s="13" t="s">
        <v>1108</v>
      </c>
      <c r="H1116" s="13"/>
      <c r="I1116" s="13"/>
      <c r="J1116" s="13"/>
      <c r="K1116" s="14">
        <f t="shared" si="1007"/>
        <v>1288087.2</v>
      </c>
      <c r="L1116" s="14">
        <f>2469*D1116</f>
        <v>5699439.6000000006</v>
      </c>
      <c r="M1116" s="14">
        <f t="shared" si="1019"/>
        <v>992612</v>
      </c>
      <c r="N1116" s="14">
        <f t="shared" si="1010"/>
        <v>1179592.4000000001</v>
      </c>
      <c r="O1116" s="14">
        <f t="shared" si="1011"/>
        <v>865650</v>
      </c>
      <c r="P1116" s="14"/>
      <c r="Q1116" s="14">
        <f t="shared" si="1018"/>
        <v>9143572.4000000004</v>
      </c>
      <c r="R1116" s="14"/>
      <c r="S1116" s="14">
        <f t="shared" si="1012"/>
        <v>6950592.4000000004</v>
      </c>
      <c r="T1116" s="14">
        <f t="shared" si="1013"/>
        <v>267774.40000000002</v>
      </c>
      <c r="U1116" s="14">
        <f t="shared" si="1020"/>
        <v>78485.600000000006</v>
      </c>
      <c r="V1116" s="14">
        <f t="shared" si="1004"/>
        <v>564688.65655999992</v>
      </c>
      <c r="W1116" s="14">
        <f t="shared" si="1005"/>
        <v>27030494.65656</v>
      </c>
      <c r="X1116" s="18" t="s">
        <v>1053</v>
      </c>
      <c r="Y1116" s="45">
        <v>0</v>
      </c>
      <c r="Z1116" s="45">
        <v>0</v>
      </c>
      <c r="AA1116" s="45">
        <v>0</v>
      </c>
      <c r="AB1116" s="17">
        <f t="shared" si="1006"/>
        <v>27030494.65656</v>
      </c>
    </row>
    <row r="1117" spans="1:28" s="10" customFormat="1" ht="93.75" customHeight="1" x14ac:dyDescent="0.25">
      <c r="A1117" s="15">
        <f>IF(OR(C1117=0,C1117=""),"",COUNTA($C$794:C1117))</f>
        <v>280</v>
      </c>
      <c r="B1117" s="23" t="s">
        <v>888</v>
      </c>
      <c r="C1117" s="34">
        <v>1972</v>
      </c>
      <c r="D1117" s="14">
        <v>410</v>
      </c>
      <c r="E1117" s="14">
        <v>395.2</v>
      </c>
      <c r="F1117" s="14">
        <v>0</v>
      </c>
      <c r="G1117" s="13" t="s">
        <v>1106</v>
      </c>
      <c r="H1117" s="13"/>
      <c r="I1117" s="13"/>
      <c r="J1117" s="13"/>
      <c r="K1117" s="14">
        <f t="shared" si="1007"/>
        <v>228780</v>
      </c>
      <c r="L1117" s="14"/>
      <c r="M1117" s="14">
        <f t="shared" si="1019"/>
        <v>176300</v>
      </c>
      <c r="N1117" s="14">
        <f t="shared" si="1010"/>
        <v>209510</v>
      </c>
      <c r="O1117" s="14"/>
      <c r="P1117" s="14"/>
      <c r="Q1117" s="14">
        <f t="shared" si="1018"/>
        <v>1624010</v>
      </c>
      <c r="R1117" s="14"/>
      <c r="S1117" s="14">
        <f t="shared" si="1012"/>
        <v>1234510</v>
      </c>
      <c r="T1117" s="14">
        <f t="shared" si="1013"/>
        <v>47560</v>
      </c>
      <c r="U1117" s="14">
        <f t="shared" si="1020"/>
        <v>13940</v>
      </c>
      <c r="V1117" s="14">
        <f t="shared" si="1004"/>
        <v>75342.337999999989</v>
      </c>
      <c r="W1117" s="14">
        <f t="shared" si="1005"/>
        <v>3609952.338</v>
      </c>
      <c r="X1117" s="18" t="s">
        <v>1053</v>
      </c>
      <c r="Y1117" s="45">
        <v>0</v>
      </c>
      <c r="Z1117" s="45">
        <v>0</v>
      </c>
      <c r="AA1117" s="45">
        <v>0</v>
      </c>
      <c r="AB1117" s="17">
        <f t="shared" si="1006"/>
        <v>3609952.338</v>
      </c>
    </row>
    <row r="1118" spans="1:28" s="10" customFormat="1" ht="93.75" customHeight="1" x14ac:dyDescent="0.25">
      <c r="A1118" s="15">
        <f>IF(OR(C1118=0,C1118=""),"",COUNTA($C$794:C1118))</f>
        <v>281</v>
      </c>
      <c r="B1118" s="23" t="s">
        <v>184</v>
      </c>
      <c r="C1118" s="34">
        <v>1973</v>
      </c>
      <c r="D1118" s="14">
        <v>703.2</v>
      </c>
      <c r="E1118" s="14">
        <v>448</v>
      </c>
      <c r="F1118" s="14">
        <v>0</v>
      </c>
      <c r="G1118" s="13" t="s">
        <v>1106</v>
      </c>
      <c r="H1118" s="13"/>
      <c r="I1118" s="13"/>
      <c r="J1118" s="13"/>
      <c r="K1118" s="14"/>
      <c r="L1118" s="14"/>
      <c r="M1118" s="14"/>
      <c r="N1118" s="16"/>
      <c r="O1118" s="14"/>
      <c r="P1118" s="14"/>
      <c r="Q1118" s="14">
        <f t="shared" si="1018"/>
        <v>2785375.2</v>
      </c>
      <c r="R1118" s="14"/>
      <c r="S1118" s="14"/>
      <c r="T1118" s="14"/>
      <c r="U1118" s="14"/>
      <c r="V1118" s="14"/>
      <c r="W1118" s="14">
        <f t="shared" si="1005"/>
        <v>2785375.2</v>
      </c>
      <c r="X1118" s="18" t="s">
        <v>1053</v>
      </c>
      <c r="Y1118" s="45">
        <v>0</v>
      </c>
      <c r="Z1118" s="45">
        <v>0</v>
      </c>
      <c r="AA1118" s="45">
        <v>0</v>
      </c>
      <c r="AB1118" s="17">
        <f t="shared" si="1006"/>
        <v>2785375.2</v>
      </c>
    </row>
    <row r="1119" spans="1:28" s="10" customFormat="1" ht="93.75" customHeight="1" x14ac:dyDescent="0.25">
      <c r="A1119" s="15">
        <f>IF(OR(C1119=0,C1119=""),"",COUNTA($C$794:C1119))</f>
        <v>282</v>
      </c>
      <c r="B1119" s="23" t="s">
        <v>954</v>
      </c>
      <c r="C1119" s="34">
        <v>1973</v>
      </c>
      <c r="D1119" s="14">
        <v>1539.8</v>
      </c>
      <c r="E1119" s="14">
        <v>588.4</v>
      </c>
      <c r="F1119" s="14">
        <v>0</v>
      </c>
      <c r="G1119" s="13" t="s">
        <v>1106</v>
      </c>
      <c r="H1119" s="13"/>
      <c r="I1119" s="13"/>
      <c r="J1119" s="13"/>
      <c r="K1119" s="14"/>
      <c r="L1119" s="14"/>
      <c r="M1119" s="14"/>
      <c r="N1119" s="16"/>
      <c r="O1119" s="14"/>
      <c r="P1119" s="14"/>
      <c r="Q1119" s="14">
        <f t="shared" si="1018"/>
        <v>6099147.7999999998</v>
      </c>
      <c r="R1119" s="14"/>
      <c r="S1119" s="14"/>
      <c r="T1119" s="14"/>
      <c r="U1119" s="14"/>
      <c r="V1119" s="14"/>
      <c r="W1119" s="14">
        <f t="shared" si="1005"/>
        <v>6099147.7999999998</v>
      </c>
      <c r="X1119" s="18" t="s">
        <v>1053</v>
      </c>
      <c r="Y1119" s="45">
        <v>0</v>
      </c>
      <c r="Z1119" s="45">
        <v>0</v>
      </c>
      <c r="AA1119" s="45">
        <v>0</v>
      </c>
      <c r="AB1119" s="17">
        <f t="shared" si="1006"/>
        <v>6099147.7999999998</v>
      </c>
    </row>
    <row r="1120" spans="1:28" s="10" customFormat="1" ht="93.75" customHeight="1" x14ac:dyDescent="0.25">
      <c r="A1120" s="15">
        <f>IF(OR(C1120=0,C1120=""),"",COUNTA($C$794:C1120))</f>
        <v>283</v>
      </c>
      <c r="B1120" s="23" t="s">
        <v>955</v>
      </c>
      <c r="C1120" s="34">
        <v>1973</v>
      </c>
      <c r="D1120" s="14">
        <v>3925.4</v>
      </c>
      <c r="E1120" s="14">
        <v>1442.1</v>
      </c>
      <c r="F1120" s="14">
        <v>950.9</v>
      </c>
      <c r="G1120" s="13" t="s">
        <v>1109</v>
      </c>
      <c r="H1120" s="13"/>
      <c r="I1120" s="13"/>
      <c r="J1120" s="13"/>
      <c r="K1120" s="14"/>
      <c r="L1120" s="14"/>
      <c r="M1120" s="14"/>
      <c r="N1120" s="16"/>
      <c r="O1120" s="14"/>
      <c r="P1120" s="14"/>
      <c r="Q1120" s="14">
        <f>2308*D1120</f>
        <v>9059823.2000000011</v>
      </c>
      <c r="R1120" s="14"/>
      <c r="S1120" s="14"/>
      <c r="T1120" s="14"/>
      <c r="U1120" s="14"/>
      <c r="V1120" s="14"/>
      <c r="W1120" s="14">
        <f t="shared" si="1005"/>
        <v>9059823.2000000011</v>
      </c>
      <c r="X1120" s="18" t="s">
        <v>1053</v>
      </c>
      <c r="Y1120" s="45">
        <v>0</v>
      </c>
      <c r="Z1120" s="45">
        <v>0</v>
      </c>
      <c r="AA1120" s="45">
        <v>0</v>
      </c>
      <c r="AB1120" s="17">
        <f t="shared" si="1006"/>
        <v>9059823.2000000011</v>
      </c>
    </row>
    <row r="1121" spans="1:28" s="10" customFormat="1" ht="93.75" customHeight="1" x14ac:dyDescent="0.25">
      <c r="A1121" s="15">
        <f>IF(OR(C1121=0,C1121=""),"",COUNTA($C$794:C1121))</f>
        <v>284</v>
      </c>
      <c r="B1121" s="23" t="s">
        <v>1007</v>
      </c>
      <c r="C1121" s="34">
        <v>1974</v>
      </c>
      <c r="D1121" s="14">
        <v>708.4</v>
      </c>
      <c r="E1121" s="14">
        <v>464</v>
      </c>
      <c r="F1121" s="14">
        <v>0</v>
      </c>
      <c r="G1121" s="13" t="s">
        <v>1106</v>
      </c>
      <c r="H1121" s="13"/>
      <c r="I1121" s="13"/>
      <c r="J1121" s="13"/>
      <c r="K1121" s="14"/>
      <c r="L1121" s="14"/>
      <c r="M1121" s="14"/>
      <c r="N1121" s="16"/>
      <c r="O1121" s="14"/>
      <c r="P1121" s="14"/>
      <c r="Q1121" s="14">
        <f>3961*D1121</f>
        <v>2805972.4</v>
      </c>
      <c r="R1121" s="14"/>
      <c r="S1121" s="14"/>
      <c r="T1121" s="14"/>
      <c r="U1121" s="14"/>
      <c r="V1121" s="14"/>
      <c r="W1121" s="14">
        <f t="shared" si="1005"/>
        <v>2805972.4</v>
      </c>
      <c r="X1121" s="18" t="s">
        <v>1053</v>
      </c>
      <c r="Y1121" s="45">
        <v>0</v>
      </c>
      <c r="Z1121" s="45">
        <v>0</v>
      </c>
      <c r="AA1121" s="45">
        <v>0</v>
      </c>
      <c r="AB1121" s="17">
        <f t="shared" si="1006"/>
        <v>2805972.4</v>
      </c>
    </row>
    <row r="1122" spans="1:28" s="10" customFormat="1" ht="93.75" customHeight="1" x14ac:dyDescent="0.25">
      <c r="A1122" s="15" t="str">
        <f>IF(OR(C1122=0,C1122=""),"",COUNTA($C$794:C1122))</f>
        <v/>
      </c>
      <c r="B1122" s="23"/>
      <c r="C1122" s="34"/>
      <c r="D1122" s="22">
        <f>SUM(D1104:D1121)</f>
        <v>18688.47</v>
      </c>
      <c r="E1122" s="22">
        <f t="shared" ref="E1122:F1122" si="1021">SUM(E1104:E1121)</f>
        <v>10055.799999999999</v>
      </c>
      <c r="F1122" s="22">
        <f t="shared" si="1021"/>
        <v>1722.86</v>
      </c>
      <c r="G1122" s="13"/>
      <c r="H1122" s="13"/>
      <c r="I1122" s="13"/>
      <c r="J1122" s="13"/>
      <c r="K1122" s="14"/>
      <c r="L1122" s="14"/>
      <c r="M1122" s="14"/>
      <c r="N1122" s="16"/>
      <c r="O1122" s="14"/>
      <c r="P1122" s="14"/>
      <c r="Q1122" s="14"/>
      <c r="R1122" s="14"/>
      <c r="S1122" s="14"/>
      <c r="T1122" s="14"/>
      <c r="U1122" s="14"/>
      <c r="V1122" s="14"/>
      <c r="W1122" s="22">
        <f>SUM(W1104:W1121)</f>
        <v>142798366.76675999</v>
      </c>
      <c r="X1122" s="22"/>
      <c r="Y1122" s="22"/>
      <c r="Z1122" s="22"/>
      <c r="AA1122" s="22">
        <f t="shared" ref="AA1122:AB1122" si="1022">SUM(AA1104:AA1121)</f>
        <v>0</v>
      </c>
      <c r="AB1122" s="22">
        <f t="shared" si="1022"/>
        <v>142798366.76675999</v>
      </c>
    </row>
    <row r="1123" spans="1:28" s="10" customFormat="1" ht="93.75" customHeight="1" x14ac:dyDescent="0.25">
      <c r="A1123" s="15" t="str">
        <f>IF(OR(C1123=0,C1123=""),"",COUNTA($C$794:C1123))</f>
        <v/>
      </c>
      <c r="B1123" s="25" t="s">
        <v>179</v>
      </c>
      <c r="C1123" s="34"/>
      <c r="D1123" s="14"/>
      <c r="E1123" s="14"/>
      <c r="F1123" s="14"/>
      <c r="G1123" s="13"/>
      <c r="H1123" s="13"/>
      <c r="I1123" s="13"/>
      <c r="J1123" s="13"/>
      <c r="K1123" s="14"/>
      <c r="L1123" s="14"/>
      <c r="M1123" s="14"/>
      <c r="N1123" s="16"/>
      <c r="O1123" s="14"/>
      <c r="P1123" s="14"/>
      <c r="Q1123" s="14"/>
      <c r="R1123" s="14"/>
      <c r="S1123" s="14"/>
      <c r="T1123" s="14"/>
      <c r="U1123" s="14"/>
      <c r="V1123" s="14"/>
      <c r="W1123" s="17"/>
      <c r="X1123" s="17"/>
      <c r="Y1123" s="17"/>
      <c r="Z1123" s="17"/>
      <c r="AA1123" s="17"/>
      <c r="AB1123" s="17"/>
    </row>
    <row r="1124" spans="1:28" s="10" customFormat="1" ht="93.75" customHeight="1" x14ac:dyDescent="0.25">
      <c r="A1124" s="15">
        <f>IF(OR(C1124=0,C1124=""),"",COUNTA($C$794:C1124))</f>
        <v>285</v>
      </c>
      <c r="B1124" s="23" t="s">
        <v>830</v>
      </c>
      <c r="C1124" s="34">
        <v>1971</v>
      </c>
      <c r="D1124" s="14">
        <v>795.2</v>
      </c>
      <c r="E1124" s="14">
        <v>480.6</v>
      </c>
      <c r="F1124" s="14">
        <v>0</v>
      </c>
      <c r="G1124" s="13" t="s">
        <v>1106</v>
      </c>
      <c r="H1124" s="13"/>
      <c r="I1124" s="13"/>
      <c r="J1124" s="13"/>
      <c r="K1124" s="14">
        <f t="shared" ref="K1124:K1126" si="1023">558*D1124</f>
        <v>443721.60000000003</v>
      </c>
      <c r="L1124" s="14"/>
      <c r="M1124" s="14">
        <f t="shared" ref="M1124:M1126" si="1024">430*D1124</f>
        <v>341936</v>
      </c>
      <c r="N1124" s="14">
        <f t="shared" ref="N1124:N1126" si="1025">511*D1124</f>
        <v>406347.2</v>
      </c>
      <c r="O1124" s="14"/>
      <c r="P1124" s="14"/>
      <c r="Q1124" s="14">
        <f t="shared" ref="Q1124:Q1127" si="1026">3961*D1124</f>
        <v>3149787.2</v>
      </c>
      <c r="R1124" s="14"/>
      <c r="S1124" s="14">
        <f t="shared" ref="S1124:S1126" si="1027">3011*D1124</f>
        <v>2394347.2000000002</v>
      </c>
      <c r="T1124" s="14">
        <f t="shared" ref="T1124:T1126" si="1028">116*D1124</f>
        <v>92243.200000000012</v>
      </c>
      <c r="U1124" s="14">
        <f t="shared" ref="U1124:U1126" si="1029">34*D1124</f>
        <v>27036.800000000003</v>
      </c>
      <c r="V1124" s="14">
        <f t="shared" ref="V1124:V1126" si="1030">(K1124+L1124+M1124+N1124+O1124+P1124+Q1124+R1124+S1124+T1124)*0.0214</f>
        <v>146127.38336000001</v>
      </c>
      <c r="W1124" s="14">
        <f t="shared" ref="W1124:W1127" si="1031">K1124+L1124+M1124+N1124+O1124+P1124+Q1124+R1124+S1124+T1124+U1124+V1124</f>
        <v>7001546.5833600005</v>
      </c>
      <c r="X1124" s="18" t="s">
        <v>1053</v>
      </c>
      <c r="Y1124" s="45">
        <v>0</v>
      </c>
      <c r="Z1124" s="45">
        <v>0</v>
      </c>
      <c r="AA1124" s="45">
        <v>0</v>
      </c>
      <c r="AB1124" s="17">
        <f t="shared" ref="AB1124:AB1127" si="1032">W1124-(Y1124+Z1124+AA1124)</f>
        <v>7001546.5833600005</v>
      </c>
    </row>
    <row r="1125" spans="1:28" s="10" customFormat="1" ht="93.75" customHeight="1" x14ac:dyDescent="0.25">
      <c r="A1125" s="15">
        <f>IF(OR(C1125=0,C1125=""),"",COUNTA($C$794:C1125))</f>
        <v>286</v>
      </c>
      <c r="B1125" s="23" t="s">
        <v>831</v>
      </c>
      <c r="C1125" s="34">
        <v>1971</v>
      </c>
      <c r="D1125" s="14">
        <v>524.79999999999995</v>
      </c>
      <c r="E1125" s="14">
        <v>283.39999999999998</v>
      </c>
      <c r="F1125" s="14">
        <v>40.200000000000003</v>
      </c>
      <c r="G1125" s="13" t="s">
        <v>1106</v>
      </c>
      <c r="H1125" s="13"/>
      <c r="I1125" s="13"/>
      <c r="J1125" s="13"/>
      <c r="K1125" s="14">
        <f t="shared" si="1023"/>
        <v>292838.39999999997</v>
      </c>
      <c r="L1125" s="14"/>
      <c r="M1125" s="14">
        <f t="shared" si="1024"/>
        <v>225663.99999999997</v>
      </c>
      <c r="N1125" s="14">
        <f t="shared" si="1025"/>
        <v>268172.79999999999</v>
      </c>
      <c r="O1125" s="14"/>
      <c r="P1125" s="14"/>
      <c r="Q1125" s="14">
        <f t="shared" si="1026"/>
        <v>2078732.7999999998</v>
      </c>
      <c r="R1125" s="14"/>
      <c r="S1125" s="14">
        <f t="shared" si="1027"/>
        <v>1580172.7999999998</v>
      </c>
      <c r="T1125" s="14">
        <f t="shared" si="1028"/>
        <v>60876.799999999996</v>
      </c>
      <c r="U1125" s="14">
        <f t="shared" si="1029"/>
        <v>17843.199999999997</v>
      </c>
      <c r="V1125" s="14">
        <f t="shared" si="1030"/>
        <v>96438.192639999994</v>
      </c>
      <c r="W1125" s="14">
        <f t="shared" si="1031"/>
        <v>4620738.9926399998</v>
      </c>
      <c r="X1125" s="18" t="s">
        <v>1053</v>
      </c>
      <c r="Y1125" s="45">
        <v>0</v>
      </c>
      <c r="Z1125" s="45">
        <v>0</v>
      </c>
      <c r="AA1125" s="45">
        <v>0</v>
      </c>
      <c r="AB1125" s="17">
        <f t="shared" si="1032"/>
        <v>4620738.9926399998</v>
      </c>
    </row>
    <row r="1126" spans="1:28" s="10" customFormat="1" ht="93.75" customHeight="1" x14ac:dyDescent="0.25">
      <c r="A1126" s="15">
        <f>IF(OR(C1126=0,C1126=""),"",COUNTA($C$794:C1126))</f>
        <v>287</v>
      </c>
      <c r="B1126" s="23" t="s">
        <v>889</v>
      </c>
      <c r="C1126" s="34">
        <v>1972</v>
      </c>
      <c r="D1126" s="14">
        <v>748.9</v>
      </c>
      <c r="E1126" s="14">
        <v>473.3</v>
      </c>
      <c r="F1126" s="14">
        <v>23.2</v>
      </c>
      <c r="G1126" s="13" t="s">
        <v>1106</v>
      </c>
      <c r="H1126" s="13"/>
      <c r="I1126" s="13"/>
      <c r="J1126" s="13"/>
      <c r="K1126" s="14">
        <f t="shared" si="1023"/>
        <v>417886.2</v>
      </c>
      <c r="L1126" s="14"/>
      <c r="M1126" s="14">
        <f t="shared" si="1024"/>
        <v>322027</v>
      </c>
      <c r="N1126" s="14">
        <f t="shared" si="1025"/>
        <v>382687.89999999997</v>
      </c>
      <c r="O1126" s="14">
        <f>375*D1126</f>
        <v>280837.5</v>
      </c>
      <c r="P1126" s="14"/>
      <c r="Q1126" s="14">
        <f t="shared" si="1026"/>
        <v>2966392.9</v>
      </c>
      <c r="R1126" s="14"/>
      <c r="S1126" s="14">
        <f t="shared" si="1027"/>
        <v>2254937.9</v>
      </c>
      <c r="T1126" s="14">
        <f t="shared" si="1028"/>
        <v>86872.4</v>
      </c>
      <c r="U1126" s="14">
        <f t="shared" si="1029"/>
        <v>25462.6</v>
      </c>
      <c r="V1126" s="14">
        <f t="shared" si="1030"/>
        <v>143629.13452000002</v>
      </c>
      <c r="W1126" s="14">
        <f t="shared" si="1031"/>
        <v>6880733.5345200002</v>
      </c>
      <c r="X1126" s="18" t="s">
        <v>1053</v>
      </c>
      <c r="Y1126" s="45">
        <v>0</v>
      </c>
      <c r="Z1126" s="45">
        <v>0</v>
      </c>
      <c r="AA1126" s="45">
        <v>0</v>
      </c>
      <c r="AB1126" s="17">
        <f t="shared" si="1032"/>
        <v>6880733.5345200002</v>
      </c>
    </row>
    <row r="1127" spans="1:28" s="10" customFormat="1" ht="93.75" customHeight="1" x14ac:dyDescent="0.25">
      <c r="A1127" s="15">
        <f>IF(OR(C1127=0,C1127=""),"",COUNTA($C$794:C1127))</f>
        <v>288</v>
      </c>
      <c r="B1127" s="23" t="s">
        <v>956</v>
      </c>
      <c r="C1127" s="34">
        <v>1973</v>
      </c>
      <c r="D1127" s="14">
        <v>681.3</v>
      </c>
      <c r="E1127" s="14">
        <v>407.34</v>
      </c>
      <c r="F1127" s="14">
        <v>49.7</v>
      </c>
      <c r="G1127" s="13" t="s">
        <v>1106</v>
      </c>
      <c r="H1127" s="13"/>
      <c r="I1127" s="13"/>
      <c r="J1127" s="13"/>
      <c r="K1127" s="14"/>
      <c r="L1127" s="14"/>
      <c r="M1127" s="14"/>
      <c r="N1127" s="16"/>
      <c r="O1127" s="14"/>
      <c r="P1127" s="14"/>
      <c r="Q1127" s="14">
        <f t="shared" si="1026"/>
        <v>2698629.3</v>
      </c>
      <c r="R1127" s="14"/>
      <c r="S1127" s="14"/>
      <c r="T1127" s="14"/>
      <c r="U1127" s="14"/>
      <c r="V1127" s="14"/>
      <c r="W1127" s="14">
        <f t="shared" si="1031"/>
        <v>2698629.3</v>
      </c>
      <c r="X1127" s="18" t="s">
        <v>1053</v>
      </c>
      <c r="Y1127" s="45">
        <v>0</v>
      </c>
      <c r="Z1127" s="45">
        <v>0</v>
      </c>
      <c r="AA1127" s="45">
        <v>0</v>
      </c>
      <c r="AB1127" s="17">
        <f t="shared" si="1032"/>
        <v>2698629.3</v>
      </c>
    </row>
    <row r="1128" spans="1:28" s="10" customFormat="1" ht="93.75" customHeight="1" x14ac:dyDescent="0.25">
      <c r="A1128" s="15" t="str">
        <f>IF(OR(C1128=0,C1128=""),"",COUNTA($C$794:C1128))</f>
        <v/>
      </c>
      <c r="B1128" s="23"/>
      <c r="C1128" s="34"/>
      <c r="D1128" s="22">
        <f>SUM(D1124:D1127)</f>
        <v>2750.2</v>
      </c>
      <c r="E1128" s="22">
        <f>SUM(E1124:E1127)</f>
        <v>1644.6399999999999</v>
      </c>
      <c r="F1128" s="22">
        <f>SUM(F1124:F1127)</f>
        <v>113.10000000000001</v>
      </c>
      <c r="G1128" s="13"/>
      <c r="H1128" s="13"/>
      <c r="I1128" s="13"/>
      <c r="J1128" s="13"/>
      <c r="K1128" s="14"/>
      <c r="L1128" s="14"/>
      <c r="M1128" s="14"/>
      <c r="N1128" s="16"/>
      <c r="O1128" s="14"/>
      <c r="P1128" s="14"/>
      <c r="Q1128" s="14"/>
      <c r="R1128" s="14"/>
      <c r="S1128" s="14"/>
      <c r="T1128" s="14"/>
      <c r="U1128" s="14"/>
      <c r="V1128" s="14"/>
      <c r="W1128" s="22">
        <f>SUM(W1124:W1127)</f>
        <v>21201648.410520002</v>
      </c>
      <c r="X1128" s="22"/>
      <c r="Y1128" s="22"/>
      <c r="Z1128" s="22"/>
      <c r="AA1128" s="22">
        <f t="shared" ref="AA1128:AB1128" si="1033">SUM(AA1124:AA1127)</f>
        <v>0</v>
      </c>
      <c r="AB1128" s="22">
        <f t="shared" si="1033"/>
        <v>21201648.410520002</v>
      </c>
    </row>
    <row r="1129" spans="1:28" s="10" customFormat="1" ht="93.75" customHeight="1" x14ac:dyDescent="0.25">
      <c r="A1129" s="15" t="str">
        <f>IF(OR(C1129=0,C1129=""),"",COUNTA($C$794:C1129))</f>
        <v/>
      </c>
      <c r="B1129" s="25" t="s">
        <v>1100</v>
      </c>
      <c r="C1129" s="34"/>
      <c r="D1129" s="14"/>
      <c r="E1129" s="14"/>
      <c r="F1129" s="14"/>
      <c r="G1129" s="13"/>
      <c r="H1129" s="13"/>
      <c r="I1129" s="13"/>
      <c r="J1129" s="13"/>
      <c r="K1129" s="14"/>
      <c r="L1129" s="14"/>
      <c r="M1129" s="14"/>
      <c r="N1129" s="16"/>
      <c r="O1129" s="14"/>
      <c r="P1129" s="14"/>
      <c r="Q1129" s="14"/>
      <c r="R1129" s="14"/>
      <c r="S1129" s="14"/>
      <c r="T1129" s="14"/>
      <c r="U1129" s="14"/>
      <c r="V1129" s="14"/>
      <c r="W1129" s="17"/>
      <c r="X1129" s="17"/>
      <c r="Y1129" s="17"/>
      <c r="Z1129" s="17"/>
      <c r="AA1129" s="17"/>
      <c r="AB1129" s="17"/>
    </row>
    <row r="1130" spans="1:28" s="10" customFormat="1" ht="93.75" customHeight="1" x14ac:dyDescent="0.25">
      <c r="A1130" s="15">
        <f>IF(OR(C1130=0,C1130=""),"",COUNTA($C$794:C1130))</f>
        <v>289</v>
      </c>
      <c r="B1130" s="23" t="s">
        <v>890</v>
      </c>
      <c r="C1130" s="34">
        <v>1972</v>
      </c>
      <c r="D1130" s="14">
        <v>736.6</v>
      </c>
      <c r="E1130" s="14">
        <v>711.1</v>
      </c>
      <c r="F1130" s="14">
        <v>25.5</v>
      </c>
      <c r="G1130" s="13" t="s">
        <v>1106</v>
      </c>
      <c r="H1130" s="13"/>
      <c r="I1130" s="13"/>
      <c r="J1130" s="13"/>
      <c r="K1130" s="14">
        <f t="shared" ref="K1130:K1131" si="1034">558*D1130</f>
        <v>411022.8</v>
      </c>
      <c r="L1130" s="14"/>
      <c r="M1130" s="14">
        <f t="shared" ref="M1130:M1131" si="1035">430*D1130</f>
        <v>316738</v>
      </c>
      <c r="N1130" s="14">
        <f t="shared" ref="N1130:N1131" si="1036">511*D1130</f>
        <v>376402.60000000003</v>
      </c>
      <c r="O1130" s="14">
        <f t="shared" ref="O1130:O1131" si="1037">375*D1130</f>
        <v>276225</v>
      </c>
      <c r="P1130" s="14"/>
      <c r="Q1130" s="14">
        <f t="shared" ref="Q1130:Q1133" si="1038">3961*D1130</f>
        <v>2917672.6</v>
      </c>
      <c r="R1130" s="14"/>
      <c r="S1130" s="14">
        <f t="shared" ref="S1130:S1131" si="1039">3011*D1130</f>
        <v>2217902.6</v>
      </c>
      <c r="T1130" s="14">
        <f t="shared" ref="T1130:T1131" si="1040">116*D1130</f>
        <v>85445.6</v>
      </c>
      <c r="U1130" s="14">
        <f t="shared" ref="U1130:U1131" si="1041">34*D1130</f>
        <v>25044.400000000001</v>
      </c>
      <c r="V1130" s="14">
        <f t="shared" ref="V1130:V1131" si="1042">(K1130+L1130+M1130+N1130+O1130+P1130+Q1130+R1130+S1130+T1130)*0.0214</f>
        <v>141270.15687999997</v>
      </c>
      <c r="W1130" s="14">
        <f t="shared" ref="W1130:W1133" si="1043">K1130+L1130+M1130+N1130+O1130+P1130+Q1130+R1130+S1130+T1130+U1130+V1130</f>
        <v>6767723.7568799993</v>
      </c>
      <c r="X1130" s="18" t="s">
        <v>1053</v>
      </c>
      <c r="Y1130" s="45">
        <v>0</v>
      </c>
      <c r="Z1130" s="45">
        <v>0</v>
      </c>
      <c r="AA1130" s="45">
        <v>0</v>
      </c>
      <c r="AB1130" s="17">
        <f t="shared" ref="AB1130:AB1133" si="1044">W1130-(Y1130+Z1130+AA1130)</f>
        <v>6767723.7568799993</v>
      </c>
    </row>
    <row r="1131" spans="1:28" s="10" customFormat="1" ht="93.75" customHeight="1" x14ac:dyDescent="0.25">
      <c r="A1131" s="15">
        <f>IF(OR(C1131=0,C1131=""),"",COUNTA($C$794:C1131))</f>
        <v>290</v>
      </c>
      <c r="B1131" s="23" t="s">
        <v>891</v>
      </c>
      <c r="C1131" s="34">
        <v>1972</v>
      </c>
      <c r="D1131" s="14">
        <v>715</v>
      </c>
      <c r="E1131" s="14">
        <v>685</v>
      </c>
      <c r="F1131" s="14">
        <v>30</v>
      </c>
      <c r="G1131" s="13" t="s">
        <v>1106</v>
      </c>
      <c r="H1131" s="13"/>
      <c r="I1131" s="13"/>
      <c r="J1131" s="13"/>
      <c r="K1131" s="14">
        <f t="shared" si="1034"/>
        <v>398970</v>
      </c>
      <c r="L1131" s="14"/>
      <c r="M1131" s="14">
        <f t="shared" si="1035"/>
        <v>307450</v>
      </c>
      <c r="N1131" s="14">
        <f t="shared" si="1036"/>
        <v>365365</v>
      </c>
      <c r="O1131" s="14">
        <f t="shared" si="1037"/>
        <v>268125</v>
      </c>
      <c r="P1131" s="14"/>
      <c r="Q1131" s="14">
        <f t="shared" si="1038"/>
        <v>2832115</v>
      </c>
      <c r="R1131" s="14"/>
      <c r="S1131" s="14">
        <f t="shared" si="1039"/>
        <v>2152865</v>
      </c>
      <c r="T1131" s="14">
        <f t="shared" si="1040"/>
        <v>82940</v>
      </c>
      <c r="U1131" s="14">
        <f t="shared" si="1041"/>
        <v>24310</v>
      </c>
      <c r="V1131" s="14">
        <f t="shared" si="1042"/>
        <v>137127.56200000001</v>
      </c>
      <c r="W1131" s="14">
        <f t="shared" si="1043"/>
        <v>6569267.5619999999</v>
      </c>
      <c r="X1131" s="18" t="s">
        <v>1053</v>
      </c>
      <c r="Y1131" s="45">
        <v>0</v>
      </c>
      <c r="Z1131" s="45">
        <v>0</v>
      </c>
      <c r="AA1131" s="45">
        <v>0</v>
      </c>
      <c r="AB1131" s="17">
        <f t="shared" si="1044"/>
        <v>6569267.5619999999</v>
      </c>
    </row>
    <row r="1132" spans="1:28" s="10" customFormat="1" ht="93.75" customHeight="1" x14ac:dyDescent="0.25">
      <c r="A1132" s="15">
        <f>IF(OR(C1132=0,C1132=""),"",COUNTA($C$794:C1132))</f>
        <v>291</v>
      </c>
      <c r="B1132" s="23" t="s">
        <v>957</v>
      </c>
      <c r="C1132" s="34">
        <v>1973</v>
      </c>
      <c r="D1132" s="14">
        <v>755.3</v>
      </c>
      <c r="E1132" s="14">
        <v>696.5</v>
      </c>
      <c r="F1132" s="14">
        <v>58.8</v>
      </c>
      <c r="G1132" s="13" t="s">
        <v>1106</v>
      </c>
      <c r="H1132" s="13"/>
      <c r="I1132" s="13"/>
      <c r="J1132" s="13"/>
      <c r="K1132" s="14"/>
      <c r="L1132" s="14"/>
      <c r="M1132" s="14"/>
      <c r="N1132" s="16"/>
      <c r="O1132" s="14"/>
      <c r="P1132" s="14"/>
      <c r="Q1132" s="14">
        <f t="shared" si="1038"/>
        <v>2991743.3</v>
      </c>
      <c r="R1132" s="14"/>
      <c r="S1132" s="14"/>
      <c r="T1132" s="14"/>
      <c r="U1132" s="14"/>
      <c r="V1132" s="14"/>
      <c r="W1132" s="14">
        <f t="shared" si="1043"/>
        <v>2991743.3</v>
      </c>
      <c r="X1132" s="18" t="s">
        <v>1053</v>
      </c>
      <c r="Y1132" s="45">
        <v>0</v>
      </c>
      <c r="Z1132" s="45">
        <v>0</v>
      </c>
      <c r="AA1132" s="45">
        <v>0</v>
      </c>
      <c r="AB1132" s="17">
        <f t="shared" si="1044"/>
        <v>2991743.3</v>
      </c>
    </row>
    <row r="1133" spans="1:28" s="10" customFormat="1" ht="93.75" customHeight="1" x14ac:dyDescent="0.25">
      <c r="A1133" s="15">
        <f>IF(OR(C1133=0,C1133=""),"",COUNTA($C$794:C1133))</f>
        <v>292</v>
      </c>
      <c r="B1133" s="23" t="s">
        <v>1052</v>
      </c>
      <c r="C1133" s="34">
        <v>1989</v>
      </c>
      <c r="D1133" s="14">
        <v>886.1</v>
      </c>
      <c r="E1133" s="14">
        <v>538.6</v>
      </c>
      <c r="F1133" s="14">
        <v>140.69999999999999</v>
      </c>
      <c r="G1133" s="13" t="s">
        <v>1106</v>
      </c>
      <c r="H1133" s="13"/>
      <c r="I1133" s="13"/>
      <c r="J1133" s="13"/>
      <c r="K1133" s="14">
        <f>558*D1133</f>
        <v>494443.8</v>
      </c>
      <c r="L1133" s="14"/>
      <c r="M1133" s="14">
        <f>430*D1133</f>
        <v>381023</v>
      </c>
      <c r="N1133" s="14">
        <f>511*D1133</f>
        <v>452797.10000000003</v>
      </c>
      <c r="O1133" s="14">
        <f>375*D1133</f>
        <v>332287.5</v>
      </c>
      <c r="P1133" s="14"/>
      <c r="Q1133" s="14">
        <f t="shared" si="1038"/>
        <v>3509842.1</v>
      </c>
      <c r="R1133" s="14"/>
      <c r="S1133" s="14">
        <f>3011*D1133</f>
        <v>2668047.1</v>
      </c>
      <c r="T1133" s="14">
        <f>116*D1133</f>
        <v>102787.6</v>
      </c>
      <c r="U1133" s="14">
        <f>34*D1133</f>
        <v>30127.4</v>
      </c>
      <c r="V1133" s="14">
        <f>(K1133+L1133+M1133+N1133+O1133+P1133+Q1133+R1133+S1133+T1133)*0.0214</f>
        <v>169942.28347999998</v>
      </c>
      <c r="W1133" s="14">
        <f t="shared" si="1043"/>
        <v>8141297.8834799994</v>
      </c>
      <c r="X1133" s="18" t="s">
        <v>1053</v>
      </c>
      <c r="Y1133" s="45">
        <v>0</v>
      </c>
      <c r="Z1133" s="45">
        <v>0</v>
      </c>
      <c r="AA1133" s="45">
        <v>0</v>
      </c>
      <c r="AB1133" s="17">
        <f t="shared" si="1044"/>
        <v>8141297.8834799994</v>
      </c>
    </row>
    <row r="1134" spans="1:28" s="10" customFormat="1" ht="93.75" customHeight="1" x14ac:dyDescent="0.25">
      <c r="A1134" s="15" t="str">
        <f>IF(OR(C1134=0,C1134=""),"",COUNTA($C$794:C1134))</f>
        <v/>
      </c>
      <c r="B1134" s="23"/>
      <c r="C1134" s="34"/>
      <c r="D1134" s="22">
        <f>SUM(D1130:D1133)</f>
        <v>3092.9999999999995</v>
      </c>
      <c r="E1134" s="22">
        <f>SUM(E1130:E1133)</f>
        <v>2631.2</v>
      </c>
      <c r="F1134" s="22">
        <f>SUM(F1130:F1133)</f>
        <v>255</v>
      </c>
      <c r="G1134" s="13"/>
      <c r="H1134" s="13"/>
      <c r="I1134" s="13"/>
      <c r="J1134" s="13"/>
      <c r="K1134" s="14"/>
      <c r="L1134" s="14"/>
      <c r="M1134" s="14"/>
      <c r="N1134" s="16"/>
      <c r="O1134" s="14"/>
      <c r="P1134" s="14"/>
      <c r="Q1134" s="14"/>
      <c r="R1134" s="14"/>
      <c r="S1134" s="14"/>
      <c r="T1134" s="14"/>
      <c r="U1134" s="14"/>
      <c r="V1134" s="14"/>
      <c r="W1134" s="22">
        <f>SUM(W1130:W1133)</f>
        <v>24470032.502360001</v>
      </c>
      <c r="X1134" s="22"/>
      <c r="Y1134" s="22"/>
      <c r="Z1134" s="22"/>
      <c r="AA1134" s="22">
        <f t="shared" ref="AA1134:AB1134" si="1045">SUM(AA1130:AA1133)</f>
        <v>0</v>
      </c>
      <c r="AB1134" s="22">
        <f t="shared" si="1045"/>
        <v>24470032.502360001</v>
      </c>
    </row>
    <row r="1135" spans="1:28" s="10" customFormat="1" ht="93.75" customHeight="1" x14ac:dyDescent="0.25">
      <c r="A1135" s="15" t="str">
        <f>IF(OR(C1135=0,C1135=""),"",COUNTA($C$794:C1135))</f>
        <v/>
      </c>
      <c r="B1135" s="25" t="s">
        <v>165</v>
      </c>
      <c r="C1135" s="34"/>
      <c r="D1135" s="14"/>
      <c r="E1135" s="14"/>
      <c r="F1135" s="14"/>
      <c r="G1135" s="13"/>
      <c r="H1135" s="13"/>
      <c r="I1135" s="13"/>
      <c r="J1135" s="13"/>
      <c r="K1135" s="14"/>
      <c r="L1135" s="14"/>
      <c r="M1135" s="14"/>
      <c r="N1135" s="16"/>
      <c r="O1135" s="14"/>
      <c r="P1135" s="14"/>
      <c r="Q1135" s="14"/>
      <c r="R1135" s="14"/>
      <c r="S1135" s="14"/>
      <c r="T1135" s="14"/>
      <c r="U1135" s="14"/>
      <c r="V1135" s="14"/>
      <c r="W1135" s="17"/>
      <c r="X1135" s="17"/>
      <c r="Y1135" s="17"/>
      <c r="Z1135" s="17"/>
      <c r="AA1135" s="17"/>
      <c r="AB1135" s="17"/>
    </row>
    <row r="1136" spans="1:28" s="10" customFormat="1" ht="93.75" customHeight="1" x14ac:dyDescent="0.25">
      <c r="A1136" s="15">
        <f>IF(OR(C1136=0,C1136=""),"",COUNTA($C$794:C1136))</f>
        <v>293</v>
      </c>
      <c r="B1136" s="23" t="s">
        <v>1008</v>
      </c>
      <c r="C1136" s="34">
        <v>1974</v>
      </c>
      <c r="D1136" s="14">
        <v>1368.75</v>
      </c>
      <c r="E1136" s="14">
        <v>396.8</v>
      </c>
      <c r="F1136" s="14">
        <v>559</v>
      </c>
      <c r="G1136" s="13" t="s">
        <v>1106</v>
      </c>
      <c r="H1136" s="13"/>
      <c r="I1136" s="13"/>
      <c r="J1136" s="13"/>
      <c r="K1136" s="14"/>
      <c r="L1136" s="14"/>
      <c r="M1136" s="14"/>
      <c r="N1136" s="16"/>
      <c r="O1136" s="14"/>
      <c r="P1136" s="14"/>
      <c r="Q1136" s="14">
        <f t="shared" ref="Q1136:Q1137" si="1046">3961*D1136</f>
        <v>5421618.75</v>
      </c>
      <c r="R1136" s="14"/>
      <c r="S1136" s="14"/>
      <c r="T1136" s="14"/>
      <c r="U1136" s="14"/>
      <c r="V1136" s="14"/>
      <c r="W1136" s="14">
        <f t="shared" ref="W1136:W1137" si="1047">K1136+L1136+M1136+N1136+O1136+P1136+Q1136+R1136+S1136+T1136+U1136+V1136</f>
        <v>5421618.75</v>
      </c>
      <c r="X1136" s="18" t="s">
        <v>1053</v>
      </c>
      <c r="Y1136" s="45">
        <v>0</v>
      </c>
      <c r="Z1136" s="45">
        <v>0</v>
      </c>
      <c r="AA1136" s="45">
        <v>0</v>
      </c>
      <c r="AB1136" s="17">
        <f t="shared" ref="AB1136:AB1137" si="1048">W1136-(Y1136+Z1136+AA1136)</f>
        <v>5421618.75</v>
      </c>
    </row>
    <row r="1137" spans="1:28" s="10" customFormat="1" ht="93.75" customHeight="1" x14ac:dyDescent="0.25">
      <c r="A1137" s="15">
        <f>IF(OR(C1137=0,C1137=""),"",COUNTA($C$794:C1137))</f>
        <v>294</v>
      </c>
      <c r="B1137" s="23" t="s">
        <v>1009</v>
      </c>
      <c r="C1137" s="34">
        <v>1974</v>
      </c>
      <c r="D1137" s="14">
        <v>1462.5</v>
      </c>
      <c r="E1137" s="14">
        <v>719.2</v>
      </c>
      <c r="F1137" s="14">
        <v>541.6</v>
      </c>
      <c r="G1137" s="13" t="s">
        <v>1106</v>
      </c>
      <c r="H1137" s="13"/>
      <c r="I1137" s="13"/>
      <c r="J1137" s="13"/>
      <c r="K1137" s="14"/>
      <c r="L1137" s="14"/>
      <c r="M1137" s="14"/>
      <c r="N1137" s="16"/>
      <c r="O1137" s="14"/>
      <c r="P1137" s="14"/>
      <c r="Q1137" s="14">
        <f t="shared" si="1046"/>
        <v>5792962.5</v>
      </c>
      <c r="R1137" s="14"/>
      <c r="S1137" s="14"/>
      <c r="T1137" s="14"/>
      <c r="U1137" s="14"/>
      <c r="V1137" s="14"/>
      <c r="W1137" s="14">
        <f t="shared" si="1047"/>
        <v>5792962.5</v>
      </c>
      <c r="X1137" s="18" t="s">
        <v>1053</v>
      </c>
      <c r="Y1137" s="45">
        <v>0</v>
      </c>
      <c r="Z1137" s="45">
        <v>0</v>
      </c>
      <c r="AA1137" s="45">
        <v>0</v>
      </c>
      <c r="AB1137" s="17">
        <f t="shared" si="1048"/>
        <v>5792962.5</v>
      </c>
    </row>
    <row r="1138" spans="1:28" s="10" customFormat="1" ht="93.75" customHeight="1" x14ac:dyDescent="0.25">
      <c r="A1138" s="15" t="str">
        <f>IF(OR(C1138=0,C1138=""),"",COUNTA($C$794:C1138))</f>
        <v/>
      </c>
      <c r="B1138" s="23"/>
      <c r="C1138" s="34"/>
      <c r="D1138" s="22">
        <f>SUM(D1136:D1137)</f>
        <v>2831.25</v>
      </c>
      <c r="E1138" s="22">
        <f>SUM(E1136:E1137)</f>
        <v>1116</v>
      </c>
      <c r="F1138" s="22">
        <f>SUM(F1136:F1137)</f>
        <v>1100.5999999999999</v>
      </c>
      <c r="G1138" s="13"/>
      <c r="H1138" s="13"/>
      <c r="I1138" s="13"/>
      <c r="J1138" s="13"/>
      <c r="K1138" s="14"/>
      <c r="L1138" s="14"/>
      <c r="M1138" s="14"/>
      <c r="N1138" s="16"/>
      <c r="O1138" s="14"/>
      <c r="P1138" s="14"/>
      <c r="Q1138" s="14"/>
      <c r="R1138" s="14"/>
      <c r="S1138" s="14"/>
      <c r="T1138" s="14"/>
      <c r="U1138" s="14"/>
      <c r="V1138" s="14"/>
      <c r="W1138" s="22">
        <f>SUM(W1136:W1137)</f>
        <v>11214581.25</v>
      </c>
      <c r="X1138" s="22"/>
      <c r="Y1138" s="22"/>
      <c r="Z1138" s="22"/>
      <c r="AA1138" s="22">
        <f t="shared" ref="AA1138:AB1138" si="1049">SUM(AA1136:AA1137)</f>
        <v>0</v>
      </c>
      <c r="AB1138" s="22">
        <f t="shared" si="1049"/>
        <v>11214581.25</v>
      </c>
    </row>
    <row r="1139" spans="1:28" s="10" customFormat="1" ht="93.75" customHeight="1" x14ac:dyDescent="0.25">
      <c r="A1139" s="15" t="str">
        <f>IF(OR(C1139=0,C1139=""),"",COUNTA($C$794:C1139))</f>
        <v/>
      </c>
      <c r="B1139" s="25" t="s">
        <v>173</v>
      </c>
      <c r="C1139" s="34"/>
      <c r="D1139" s="14"/>
      <c r="E1139" s="14"/>
      <c r="F1139" s="14"/>
      <c r="G1139" s="13"/>
      <c r="H1139" s="13"/>
      <c r="I1139" s="13"/>
      <c r="J1139" s="13"/>
      <c r="K1139" s="14"/>
      <c r="L1139" s="14"/>
      <c r="M1139" s="14"/>
      <c r="N1139" s="16"/>
      <c r="O1139" s="14"/>
      <c r="P1139" s="14"/>
      <c r="Q1139" s="14"/>
      <c r="R1139" s="14"/>
      <c r="S1139" s="14"/>
      <c r="T1139" s="14"/>
      <c r="U1139" s="14"/>
      <c r="V1139" s="14"/>
      <c r="W1139" s="17"/>
      <c r="X1139" s="17"/>
      <c r="Y1139" s="17"/>
      <c r="Z1139" s="17"/>
      <c r="AA1139" s="17"/>
      <c r="AB1139" s="17"/>
    </row>
    <row r="1140" spans="1:28" s="10" customFormat="1" ht="93.75" customHeight="1" x14ac:dyDescent="0.25">
      <c r="A1140" s="15">
        <f>IF(OR(C1140=0,C1140=""),"",COUNTA($C$794:C1140))</f>
        <v>295</v>
      </c>
      <c r="B1140" s="23" t="s">
        <v>958</v>
      </c>
      <c r="C1140" s="34">
        <v>1973</v>
      </c>
      <c r="D1140" s="14">
        <v>370.9</v>
      </c>
      <c r="E1140" s="14">
        <v>352.9</v>
      </c>
      <c r="F1140" s="14">
        <v>18</v>
      </c>
      <c r="G1140" s="13" t="s">
        <v>1106</v>
      </c>
      <c r="H1140" s="13"/>
      <c r="I1140" s="13"/>
      <c r="J1140" s="13"/>
      <c r="K1140" s="14"/>
      <c r="L1140" s="14"/>
      <c r="M1140" s="14"/>
      <c r="N1140" s="16"/>
      <c r="O1140" s="14"/>
      <c r="P1140" s="14"/>
      <c r="Q1140" s="14">
        <f t="shared" ref="Q1140:Q1141" si="1050">3961*D1140</f>
        <v>1469134.9</v>
      </c>
      <c r="R1140" s="14"/>
      <c r="S1140" s="14"/>
      <c r="T1140" s="14"/>
      <c r="U1140" s="14"/>
      <c r="V1140" s="13"/>
      <c r="W1140" s="14">
        <f t="shared" ref="W1140:W1141" si="1051">K1140+L1140+M1140+N1140+O1140+P1140+Q1140+R1140+S1140+T1140+U1140+V1140</f>
        <v>1469134.9</v>
      </c>
      <c r="X1140" s="18" t="s">
        <v>1053</v>
      </c>
      <c r="Y1140" s="45">
        <v>0</v>
      </c>
      <c r="Z1140" s="45">
        <v>0</v>
      </c>
      <c r="AA1140" s="45">
        <v>0</v>
      </c>
      <c r="AB1140" s="17">
        <f t="shared" ref="AB1140:AB1141" si="1052">W1140-(Y1140+Z1140+AA1140)</f>
        <v>1469134.9</v>
      </c>
    </row>
    <row r="1141" spans="1:28" s="10" customFormat="1" ht="93.75" customHeight="1" x14ac:dyDescent="0.25">
      <c r="A1141" s="15">
        <f>IF(OR(C1141=0,C1141=""),"",COUNTA($C$794:C1141))</f>
        <v>296</v>
      </c>
      <c r="B1141" s="23" t="s">
        <v>1043</v>
      </c>
      <c r="C1141" s="34">
        <v>1975</v>
      </c>
      <c r="D1141" s="14">
        <v>880</v>
      </c>
      <c r="E1141" s="14">
        <v>830.8</v>
      </c>
      <c r="F1141" s="14">
        <v>49.2</v>
      </c>
      <c r="G1141" s="13" t="s">
        <v>1106</v>
      </c>
      <c r="H1141" s="13"/>
      <c r="I1141" s="13"/>
      <c r="J1141" s="13"/>
      <c r="K1141" s="14"/>
      <c r="L1141" s="14"/>
      <c r="M1141" s="14"/>
      <c r="N1141" s="16"/>
      <c r="O1141" s="14"/>
      <c r="P1141" s="14"/>
      <c r="Q1141" s="14">
        <f t="shared" si="1050"/>
        <v>3485680</v>
      </c>
      <c r="R1141" s="14"/>
      <c r="S1141" s="14"/>
      <c r="T1141" s="14"/>
      <c r="U1141" s="14"/>
      <c r="V1141" s="14"/>
      <c r="W1141" s="14">
        <f t="shared" si="1051"/>
        <v>3485680</v>
      </c>
      <c r="X1141" s="18" t="s">
        <v>1053</v>
      </c>
      <c r="Y1141" s="45">
        <v>0</v>
      </c>
      <c r="Z1141" s="45">
        <v>0</v>
      </c>
      <c r="AA1141" s="45">
        <v>0</v>
      </c>
      <c r="AB1141" s="17">
        <f t="shared" si="1052"/>
        <v>3485680</v>
      </c>
    </row>
    <row r="1142" spans="1:28" s="10" customFormat="1" ht="93.75" customHeight="1" x14ac:dyDescent="0.25">
      <c r="A1142" s="15" t="str">
        <f>IF(OR(C1142=0,C1142=""),"",COUNTA($C$794:C1142))</f>
        <v/>
      </c>
      <c r="B1142" s="23"/>
      <c r="C1142" s="34"/>
      <c r="D1142" s="22">
        <f>SUM(D1140:D1141)</f>
        <v>1250.9000000000001</v>
      </c>
      <c r="E1142" s="22">
        <f>SUM(E1140:E1141)</f>
        <v>1183.6999999999998</v>
      </c>
      <c r="F1142" s="22">
        <f>SUM(F1140:F1141)</f>
        <v>67.2</v>
      </c>
      <c r="G1142" s="13"/>
      <c r="H1142" s="13"/>
      <c r="I1142" s="13"/>
      <c r="J1142" s="13"/>
      <c r="K1142" s="14"/>
      <c r="L1142" s="14"/>
      <c r="M1142" s="14"/>
      <c r="N1142" s="16"/>
      <c r="O1142" s="14"/>
      <c r="P1142" s="14"/>
      <c r="Q1142" s="14"/>
      <c r="R1142" s="14"/>
      <c r="S1142" s="14"/>
      <c r="T1142" s="14"/>
      <c r="U1142" s="14"/>
      <c r="V1142" s="14"/>
      <c r="W1142" s="22">
        <f>SUM(W1140:W1141)</f>
        <v>4954814.9000000004</v>
      </c>
      <c r="X1142" s="22"/>
      <c r="Y1142" s="22"/>
      <c r="Z1142" s="22"/>
      <c r="AA1142" s="22">
        <f t="shared" ref="AA1142:AB1142" si="1053">SUM(AA1140:AA1141)</f>
        <v>0</v>
      </c>
      <c r="AB1142" s="22">
        <f t="shared" si="1053"/>
        <v>4954814.9000000004</v>
      </c>
    </row>
    <row r="1143" spans="1:28" s="10" customFormat="1" ht="93.75" customHeight="1" x14ac:dyDescent="0.25">
      <c r="A1143" s="15" t="str">
        <f>IF(OR(C1143=0,C1143=""),"",COUNTA($C$794:C1143))</f>
        <v/>
      </c>
      <c r="B1143" s="25" t="s">
        <v>1101</v>
      </c>
      <c r="C1143" s="34"/>
      <c r="D1143" s="14"/>
      <c r="E1143" s="14"/>
      <c r="F1143" s="14"/>
      <c r="G1143" s="13"/>
      <c r="H1143" s="13"/>
      <c r="I1143" s="13"/>
      <c r="J1143" s="13"/>
      <c r="K1143" s="14"/>
      <c r="L1143" s="14"/>
      <c r="M1143" s="14"/>
      <c r="N1143" s="16"/>
      <c r="O1143" s="14"/>
      <c r="P1143" s="14"/>
      <c r="Q1143" s="14"/>
      <c r="R1143" s="14"/>
      <c r="S1143" s="14"/>
      <c r="T1143" s="14"/>
      <c r="U1143" s="14"/>
      <c r="V1143" s="14"/>
      <c r="W1143" s="17"/>
      <c r="X1143" s="17"/>
      <c r="Y1143" s="17"/>
      <c r="Z1143" s="17"/>
      <c r="AA1143" s="17"/>
      <c r="AB1143" s="17"/>
    </row>
    <row r="1144" spans="1:28" s="10" customFormat="1" ht="93.75" customHeight="1" x14ac:dyDescent="0.25">
      <c r="A1144" s="15">
        <f>IF(OR(C1144=0,C1144=""),"",COUNTA($C$794:C1144))</f>
        <v>297</v>
      </c>
      <c r="B1144" s="23" t="s">
        <v>832</v>
      </c>
      <c r="C1144" s="34">
        <v>1971</v>
      </c>
      <c r="D1144" s="14">
        <v>1926.6</v>
      </c>
      <c r="E1144" s="14">
        <v>1750</v>
      </c>
      <c r="F1144" s="14">
        <v>668</v>
      </c>
      <c r="G1144" s="13" t="s">
        <v>1110</v>
      </c>
      <c r="H1144" s="13"/>
      <c r="I1144" s="13"/>
      <c r="J1144" s="13"/>
      <c r="K1144" s="14">
        <f>406*D1144</f>
        <v>782199.6</v>
      </c>
      <c r="L1144" s="14">
        <f>1207*D1144</f>
        <v>2325406.1999999997</v>
      </c>
      <c r="M1144" s="14">
        <f>484*D1144</f>
        <v>932474.39999999991</v>
      </c>
      <c r="N1144" s="14">
        <f>855*D1144</f>
        <v>1647243</v>
      </c>
      <c r="O1144" s="14">
        <f>383*D1144</f>
        <v>737887.79999999993</v>
      </c>
      <c r="P1144" s="14"/>
      <c r="Q1144" s="14">
        <f>2308*D1144</f>
        <v>4446592.8</v>
      </c>
      <c r="R1144" s="14"/>
      <c r="S1144" s="14">
        <f>2763*D1144</f>
        <v>5323195.8</v>
      </c>
      <c r="T1144" s="14">
        <f>102*D1144</f>
        <v>196513.19999999998</v>
      </c>
      <c r="U1144" s="14">
        <f>35*D1144</f>
        <v>67431</v>
      </c>
      <c r="V1144" s="14">
        <f t="shared" ref="V1144:V1145" si="1054">(K1144+L1144+M1144+N1144+O1144+P1144+Q1144+R1144+S1144+T1144)*0.0214</f>
        <v>350778.37391999993</v>
      </c>
      <c r="W1144" s="14">
        <f t="shared" ref="W1144:W1146" si="1055">K1144+L1144+M1144+N1144+O1144+P1144+Q1144+R1144+S1144+T1144+U1144+V1144</f>
        <v>16809722.173919998</v>
      </c>
      <c r="X1144" s="18" t="s">
        <v>1053</v>
      </c>
      <c r="Y1144" s="45">
        <v>0</v>
      </c>
      <c r="Z1144" s="45">
        <v>0</v>
      </c>
      <c r="AA1144" s="45">
        <v>0</v>
      </c>
      <c r="AB1144" s="17">
        <f t="shared" ref="AB1144:AB1146" si="1056">W1144-(Y1144+Z1144+AA1144)</f>
        <v>16809722.173919998</v>
      </c>
    </row>
    <row r="1145" spans="1:28" s="10" customFormat="1" ht="93.75" customHeight="1" x14ac:dyDescent="0.25">
      <c r="A1145" s="15">
        <f>IF(OR(C1145=0,C1145=""),"",COUNTA($C$794:C1145))</f>
        <v>298</v>
      </c>
      <c r="B1145" s="23" t="s">
        <v>892</v>
      </c>
      <c r="C1145" s="34">
        <v>1972</v>
      </c>
      <c r="D1145" s="14">
        <v>487.5</v>
      </c>
      <c r="E1145" s="14">
        <v>441.4</v>
      </c>
      <c r="F1145" s="14">
        <v>374.1</v>
      </c>
      <c r="G1145" s="13" t="s">
        <v>1106</v>
      </c>
      <c r="H1145" s="13"/>
      <c r="I1145" s="13"/>
      <c r="J1145" s="13"/>
      <c r="K1145" s="14">
        <f>558*D1145</f>
        <v>272025</v>
      </c>
      <c r="L1145" s="14">
        <f>2469*D1145</f>
        <v>1203637.5</v>
      </c>
      <c r="M1145" s="14">
        <f>430*D1145</f>
        <v>209625</v>
      </c>
      <c r="N1145" s="14">
        <f>511*D1145</f>
        <v>249112.5</v>
      </c>
      <c r="O1145" s="14">
        <f>375*D1145</f>
        <v>182812.5</v>
      </c>
      <c r="P1145" s="14"/>
      <c r="Q1145" s="14">
        <f t="shared" ref="Q1145:Q1146" si="1057">3961*D1145</f>
        <v>1930987.5</v>
      </c>
      <c r="R1145" s="14"/>
      <c r="S1145" s="14">
        <f>3011*D1145</f>
        <v>1467862.5</v>
      </c>
      <c r="T1145" s="14">
        <f>116*D1145</f>
        <v>56550</v>
      </c>
      <c r="U1145" s="14">
        <f>34*D1145</f>
        <v>16575</v>
      </c>
      <c r="V1145" s="14">
        <f t="shared" si="1054"/>
        <v>119253.90749999999</v>
      </c>
      <c r="W1145" s="14">
        <f t="shared" si="1055"/>
        <v>5708441.4074999997</v>
      </c>
      <c r="X1145" s="18" t="s">
        <v>1053</v>
      </c>
      <c r="Y1145" s="45">
        <v>0</v>
      </c>
      <c r="Z1145" s="45">
        <v>0</v>
      </c>
      <c r="AA1145" s="45">
        <v>0</v>
      </c>
      <c r="AB1145" s="17">
        <f t="shared" si="1056"/>
        <v>5708441.4074999997</v>
      </c>
    </row>
    <row r="1146" spans="1:28" s="10" customFormat="1" ht="93.75" customHeight="1" x14ac:dyDescent="0.25">
      <c r="A1146" s="15">
        <f>IF(OR(C1146=0,C1146=""),"",COUNTA($C$794:C1146))</f>
        <v>299</v>
      </c>
      <c r="B1146" s="23" t="s">
        <v>1010</v>
      </c>
      <c r="C1146" s="34">
        <v>1974</v>
      </c>
      <c r="D1146" s="14">
        <v>391.6</v>
      </c>
      <c r="E1146" s="14">
        <v>359.5</v>
      </c>
      <c r="F1146" s="14">
        <v>265</v>
      </c>
      <c r="G1146" s="13" t="s">
        <v>1106</v>
      </c>
      <c r="H1146" s="13"/>
      <c r="I1146" s="13"/>
      <c r="J1146" s="13"/>
      <c r="K1146" s="14"/>
      <c r="L1146" s="14"/>
      <c r="M1146" s="14"/>
      <c r="N1146" s="16"/>
      <c r="O1146" s="14"/>
      <c r="P1146" s="14"/>
      <c r="Q1146" s="14">
        <f t="shared" si="1057"/>
        <v>1551127.6</v>
      </c>
      <c r="R1146" s="14"/>
      <c r="S1146" s="14"/>
      <c r="T1146" s="14"/>
      <c r="U1146" s="14"/>
      <c r="V1146" s="14"/>
      <c r="W1146" s="14">
        <f t="shared" si="1055"/>
        <v>1551127.6</v>
      </c>
      <c r="X1146" s="18" t="s">
        <v>1053</v>
      </c>
      <c r="Y1146" s="45">
        <v>0</v>
      </c>
      <c r="Z1146" s="45">
        <v>0</v>
      </c>
      <c r="AA1146" s="45">
        <v>0</v>
      </c>
      <c r="AB1146" s="17">
        <f t="shared" si="1056"/>
        <v>1551127.6</v>
      </c>
    </row>
    <row r="1147" spans="1:28" s="10" customFormat="1" ht="93.75" customHeight="1" x14ac:dyDescent="0.25">
      <c r="A1147" s="15" t="str">
        <f>IF(OR(C1147=0,C1147=""),"",COUNTA($C$794:C1147))</f>
        <v/>
      </c>
      <c r="B1147" s="23"/>
      <c r="C1147" s="34"/>
      <c r="D1147" s="22">
        <f>SUM(D1144:D1146)</f>
        <v>2805.7</v>
      </c>
      <c r="E1147" s="22">
        <f>SUM(E1144:E1146)</f>
        <v>2550.9</v>
      </c>
      <c r="F1147" s="22">
        <f>SUM(F1144:F1146)</f>
        <v>1307.0999999999999</v>
      </c>
      <c r="G1147" s="13"/>
      <c r="H1147" s="13"/>
      <c r="I1147" s="13"/>
      <c r="J1147" s="13"/>
      <c r="K1147" s="14"/>
      <c r="L1147" s="14"/>
      <c r="M1147" s="14"/>
      <c r="N1147" s="16"/>
      <c r="O1147" s="14"/>
      <c r="P1147" s="14"/>
      <c r="Q1147" s="14"/>
      <c r="R1147" s="14"/>
      <c r="S1147" s="14"/>
      <c r="T1147" s="14"/>
      <c r="U1147" s="14"/>
      <c r="V1147" s="14"/>
      <c r="W1147" s="22">
        <f>SUM(W1144:W1146)</f>
        <v>24069291.181419998</v>
      </c>
      <c r="X1147" s="22"/>
      <c r="Y1147" s="22"/>
      <c r="Z1147" s="22"/>
      <c r="AA1147" s="22">
        <f t="shared" ref="AA1147:AB1147" si="1058">SUM(AA1144:AA1146)</f>
        <v>0</v>
      </c>
      <c r="AB1147" s="22">
        <f t="shared" si="1058"/>
        <v>24069291.181419998</v>
      </c>
    </row>
    <row r="1148" spans="1:28" s="10" customFormat="1" ht="93.75" customHeight="1" x14ac:dyDescent="0.25">
      <c r="A1148" s="15" t="str">
        <f>IF(OR(C1148=0,C1148=""),"",COUNTA($C$794:C1148))</f>
        <v/>
      </c>
      <c r="B1148" s="25" t="s">
        <v>1102</v>
      </c>
      <c r="C1148" s="34"/>
      <c r="D1148" s="14"/>
      <c r="E1148" s="14"/>
      <c r="F1148" s="14"/>
      <c r="G1148" s="13"/>
      <c r="H1148" s="13"/>
      <c r="I1148" s="13"/>
      <c r="J1148" s="13"/>
      <c r="K1148" s="14"/>
      <c r="L1148" s="14"/>
      <c r="M1148" s="14"/>
      <c r="N1148" s="16"/>
      <c r="O1148" s="14"/>
      <c r="P1148" s="14"/>
      <c r="Q1148" s="14"/>
      <c r="R1148" s="14"/>
      <c r="S1148" s="14"/>
      <c r="T1148" s="14"/>
      <c r="U1148" s="14"/>
      <c r="V1148" s="14"/>
      <c r="W1148" s="17"/>
      <c r="X1148" s="17"/>
      <c r="Y1148" s="17"/>
      <c r="Z1148" s="17"/>
      <c r="AA1148" s="17"/>
      <c r="AB1148" s="17"/>
    </row>
    <row r="1149" spans="1:28" s="10" customFormat="1" ht="93.75" customHeight="1" x14ac:dyDescent="0.25">
      <c r="A1149" s="15">
        <f>IF(OR(C1149=0,C1149=""),"",COUNTA($C$794:C1149))</f>
        <v>300</v>
      </c>
      <c r="B1149" s="23" t="s">
        <v>1011</v>
      </c>
      <c r="C1149" s="34">
        <v>1974</v>
      </c>
      <c r="D1149" s="14">
        <v>1165.9000000000001</v>
      </c>
      <c r="E1149" s="14">
        <v>720.3</v>
      </c>
      <c r="F1149" s="14">
        <v>0</v>
      </c>
      <c r="G1149" s="13" t="s">
        <v>1106</v>
      </c>
      <c r="H1149" s="13"/>
      <c r="I1149" s="13"/>
      <c r="J1149" s="13"/>
      <c r="K1149" s="14"/>
      <c r="L1149" s="14"/>
      <c r="M1149" s="14"/>
      <c r="N1149" s="14"/>
      <c r="O1149" s="14"/>
      <c r="P1149" s="14"/>
      <c r="Q1149" s="14">
        <f t="shared" ref="Q1149:Q1150" si="1059">3961*D1149</f>
        <v>4618129.9000000004</v>
      </c>
      <c r="R1149" s="14"/>
      <c r="S1149" s="14"/>
      <c r="T1149" s="14"/>
      <c r="U1149" s="14"/>
      <c r="V1149" s="14"/>
      <c r="W1149" s="14">
        <f t="shared" ref="W1149:W1150" si="1060">K1149+L1149+M1149+N1149+O1149+P1149+Q1149+R1149+S1149+T1149+U1149+V1149</f>
        <v>4618129.9000000004</v>
      </c>
      <c r="X1149" s="18" t="s">
        <v>1053</v>
      </c>
      <c r="Y1149" s="45">
        <v>0</v>
      </c>
      <c r="Z1149" s="45">
        <v>0</v>
      </c>
      <c r="AA1149" s="45">
        <v>0</v>
      </c>
      <c r="AB1149" s="17">
        <f t="shared" ref="AB1149:AB1150" si="1061">W1149-(Y1149+Z1149+AA1149)</f>
        <v>4618129.9000000004</v>
      </c>
    </row>
    <row r="1150" spans="1:28" s="10" customFormat="1" ht="93.75" customHeight="1" x14ac:dyDescent="0.25">
      <c r="A1150" s="15">
        <f>IF(OR(C1150=0,C1150=""),"",COUNTA($C$794:C1150))</f>
        <v>301</v>
      </c>
      <c r="B1150" s="23" t="s">
        <v>1012</v>
      </c>
      <c r="C1150" s="34">
        <v>1974</v>
      </c>
      <c r="D1150" s="14">
        <v>1166.8</v>
      </c>
      <c r="E1150" s="14">
        <v>724.8</v>
      </c>
      <c r="F1150" s="14">
        <v>0</v>
      </c>
      <c r="G1150" s="13" t="s">
        <v>1106</v>
      </c>
      <c r="H1150" s="13"/>
      <c r="I1150" s="13"/>
      <c r="J1150" s="13"/>
      <c r="K1150" s="14"/>
      <c r="L1150" s="14"/>
      <c r="M1150" s="14"/>
      <c r="N1150" s="16"/>
      <c r="O1150" s="14"/>
      <c r="P1150" s="14"/>
      <c r="Q1150" s="14">
        <f t="shared" si="1059"/>
        <v>4621694.8</v>
      </c>
      <c r="R1150" s="14"/>
      <c r="S1150" s="14"/>
      <c r="T1150" s="14"/>
      <c r="U1150" s="14"/>
      <c r="V1150" s="14"/>
      <c r="W1150" s="14">
        <f t="shared" si="1060"/>
        <v>4621694.8</v>
      </c>
      <c r="X1150" s="18" t="s">
        <v>1053</v>
      </c>
      <c r="Y1150" s="45">
        <v>0</v>
      </c>
      <c r="Z1150" s="45">
        <v>0</v>
      </c>
      <c r="AA1150" s="45">
        <v>0</v>
      </c>
      <c r="AB1150" s="17">
        <f t="shared" si="1061"/>
        <v>4621694.8</v>
      </c>
    </row>
    <row r="1151" spans="1:28" s="10" customFormat="1" ht="93.75" customHeight="1" x14ac:dyDescent="0.25">
      <c r="A1151" s="15" t="str">
        <f>IF(OR(C1151=0,C1151=""),"",COUNTA($C$794:C1151))</f>
        <v/>
      </c>
      <c r="B1151" s="23"/>
      <c r="C1151" s="34"/>
      <c r="D1151" s="22">
        <f>SUM(D1149:D1150)</f>
        <v>2332.6999999999998</v>
      </c>
      <c r="E1151" s="22">
        <f>SUM(E1149:E1150)</f>
        <v>1445.1</v>
      </c>
      <c r="F1151" s="22">
        <f>SUM(F1149:F1150)</f>
        <v>0</v>
      </c>
      <c r="G1151" s="13"/>
      <c r="H1151" s="13"/>
      <c r="I1151" s="13"/>
      <c r="J1151" s="13"/>
      <c r="K1151" s="14"/>
      <c r="L1151" s="14"/>
      <c r="M1151" s="14"/>
      <c r="N1151" s="16"/>
      <c r="O1151" s="14"/>
      <c r="P1151" s="14"/>
      <c r="Q1151" s="14"/>
      <c r="R1151" s="14"/>
      <c r="S1151" s="14"/>
      <c r="T1151" s="14"/>
      <c r="U1151" s="14"/>
      <c r="V1151" s="14"/>
      <c r="W1151" s="22">
        <f>SUM(W1149:W1150)</f>
        <v>9239824.6999999993</v>
      </c>
      <c r="X1151" s="22"/>
      <c r="Y1151" s="22"/>
      <c r="Z1151" s="22"/>
      <c r="AA1151" s="22">
        <f t="shared" ref="AA1151:AB1151" si="1062">SUM(AA1149:AA1150)</f>
        <v>0</v>
      </c>
      <c r="AB1151" s="22">
        <f t="shared" si="1062"/>
        <v>9239824.6999999993</v>
      </c>
    </row>
    <row r="1152" spans="1:28" s="10" customFormat="1" ht="93.75" customHeight="1" x14ac:dyDescent="0.25">
      <c r="A1152" s="15" t="str">
        <f>IF(OR(C1152=0,C1152=""),"",COUNTA($C$794:C1152))</f>
        <v/>
      </c>
      <c r="B1152" s="25" t="s">
        <v>1084</v>
      </c>
      <c r="C1152" s="34"/>
      <c r="D1152" s="14"/>
      <c r="E1152" s="14"/>
      <c r="F1152" s="14"/>
      <c r="G1152" s="13"/>
      <c r="H1152" s="13"/>
      <c r="I1152" s="13"/>
      <c r="J1152" s="13"/>
      <c r="K1152" s="14"/>
      <c r="L1152" s="14"/>
      <c r="M1152" s="14"/>
      <c r="N1152" s="16"/>
      <c r="O1152" s="14"/>
      <c r="P1152" s="14"/>
      <c r="Q1152" s="14"/>
      <c r="R1152" s="14"/>
      <c r="S1152" s="14"/>
      <c r="T1152" s="14"/>
      <c r="U1152" s="14"/>
      <c r="V1152" s="14"/>
      <c r="W1152" s="17"/>
      <c r="X1152" s="17"/>
      <c r="Y1152" s="17"/>
      <c r="Z1152" s="17"/>
      <c r="AA1152" s="17"/>
      <c r="AB1152" s="17"/>
    </row>
    <row r="1153" spans="1:28" s="10" customFormat="1" ht="93.75" customHeight="1" x14ac:dyDescent="0.25">
      <c r="A1153" s="15">
        <f>IF(OR(C1153=0,C1153=""),"",COUNTA($C$794:C1153))</f>
        <v>302</v>
      </c>
      <c r="B1153" s="23" t="s">
        <v>833</v>
      </c>
      <c r="C1153" s="34">
        <v>1971</v>
      </c>
      <c r="D1153" s="14">
        <v>758</v>
      </c>
      <c r="E1153" s="14">
        <v>696.4</v>
      </c>
      <c r="F1153" s="14">
        <v>0</v>
      </c>
      <c r="G1153" s="13" t="s">
        <v>1106</v>
      </c>
      <c r="H1153" s="13"/>
      <c r="I1153" s="13"/>
      <c r="J1153" s="13"/>
      <c r="K1153" s="14">
        <f t="shared" ref="K1153:K1154" si="1063">558*D1153</f>
        <v>422964</v>
      </c>
      <c r="L1153" s="14"/>
      <c r="M1153" s="14">
        <f t="shared" ref="M1153:M1154" si="1064">430*D1153</f>
        <v>325940</v>
      </c>
      <c r="N1153" s="14">
        <f t="shared" ref="N1153:N1154" si="1065">511*D1153</f>
        <v>387338</v>
      </c>
      <c r="O1153" s="14"/>
      <c r="P1153" s="14"/>
      <c r="Q1153" s="14">
        <f t="shared" ref="Q1153:Q1155" si="1066">3961*D1153</f>
        <v>3002438</v>
      </c>
      <c r="R1153" s="14"/>
      <c r="S1153" s="14">
        <f t="shared" ref="S1153:S1154" si="1067">3011*D1153</f>
        <v>2282338</v>
      </c>
      <c r="T1153" s="14">
        <f t="shared" ref="T1153:T1154" si="1068">116*D1153</f>
        <v>87928</v>
      </c>
      <c r="U1153" s="14">
        <f t="shared" ref="U1153:U1154" si="1069">34*D1153</f>
        <v>25772</v>
      </c>
      <c r="V1153" s="14">
        <f t="shared" ref="V1153:V1154" si="1070">(K1153+L1153+M1153+N1153+O1153+P1153+Q1153+R1153+S1153+T1153)*0.0214</f>
        <v>139291.44439999998</v>
      </c>
      <c r="W1153" s="14">
        <f t="shared" ref="W1153:W1155" si="1071">K1153+L1153+M1153+N1153+O1153+P1153+Q1153+R1153+S1153+T1153+U1153+V1153</f>
        <v>6674009.4444000004</v>
      </c>
      <c r="X1153" s="18" t="s">
        <v>1053</v>
      </c>
      <c r="Y1153" s="45">
        <v>0</v>
      </c>
      <c r="Z1153" s="45">
        <v>0</v>
      </c>
      <c r="AA1153" s="45">
        <v>0</v>
      </c>
      <c r="AB1153" s="17">
        <f t="shared" ref="AB1153:AB1155" si="1072">W1153-(Y1153+Z1153+AA1153)</f>
        <v>6674009.4444000004</v>
      </c>
    </row>
    <row r="1154" spans="1:28" s="10" customFormat="1" ht="93.75" customHeight="1" x14ac:dyDescent="0.25">
      <c r="A1154" s="15">
        <f>IF(OR(C1154=0,C1154=""),"",COUNTA($C$794:C1154))</f>
        <v>303</v>
      </c>
      <c r="B1154" s="23" t="s">
        <v>893</v>
      </c>
      <c r="C1154" s="34">
        <v>1972</v>
      </c>
      <c r="D1154" s="14">
        <v>378.8</v>
      </c>
      <c r="E1154" s="14">
        <v>350.8</v>
      </c>
      <c r="F1154" s="14">
        <v>0</v>
      </c>
      <c r="G1154" s="13" t="s">
        <v>1106</v>
      </c>
      <c r="H1154" s="13"/>
      <c r="I1154" s="13"/>
      <c r="J1154" s="13"/>
      <c r="K1154" s="14">
        <f t="shared" si="1063"/>
        <v>211370.4</v>
      </c>
      <c r="L1154" s="14"/>
      <c r="M1154" s="14">
        <f t="shared" si="1064"/>
        <v>162884</v>
      </c>
      <c r="N1154" s="14">
        <f t="shared" si="1065"/>
        <v>193566.80000000002</v>
      </c>
      <c r="O1154" s="14"/>
      <c r="P1154" s="14"/>
      <c r="Q1154" s="14">
        <f t="shared" si="1066"/>
        <v>1500426.8</v>
      </c>
      <c r="R1154" s="14"/>
      <c r="S1154" s="14">
        <f t="shared" si="1067"/>
        <v>1140566.8</v>
      </c>
      <c r="T1154" s="14">
        <f t="shared" si="1068"/>
        <v>43940.800000000003</v>
      </c>
      <c r="U1154" s="14">
        <f t="shared" si="1069"/>
        <v>12879.2</v>
      </c>
      <c r="V1154" s="14">
        <f t="shared" si="1070"/>
        <v>69608.969839999991</v>
      </c>
      <c r="W1154" s="14">
        <f t="shared" si="1071"/>
        <v>3335243.7698399997</v>
      </c>
      <c r="X1154" s="18" t="s">
        <v>1053</v>
      </c>
      <c r="Y1154" s="45">
        <v>0</v>
      </c>
      <c r="Z1154" s="45">
        <v>0</v>
      </c>
      <c r="AA1154" s="45">
        <v>0</v>
      </c>
      <c r="AB1154" s="17">
        <f t="shared" si="1072"/>
        <v>3335243.7698399997</v>
      </c>
    </row>
    <row r="1155" spans="1:28" s="10" customFormat="1" ht="93.75" customHeight="1" x14ac:dyDescent="0.25">
      <c r="A1155" s="15">
        <f>IF(OR(C1155=0,C1155=""),"",COUNTA($C$794:C1155))</f>
        <v>304</v>
      </c>
      <c r="B1155" s="23" t="s">
        <v>959</v>
      </c>
      <c r="C1155" s="34">
        <v>1973</v>
      </c>
      <c r="D1155" s="14">
        <v>776.5</v>
      </c>
      <c r="E1155" s="14">
        <v>716.9</v>
      </c>
      <c r="F1155" s="14">
        <v>0</v>
      </c>
      <c r="G1155" s="13" t="s">
        <v>1106</v>
      </c>
      <c r="H1155" s="13"/>
      <c r="I1155" s="13"/>
      <c r="J1155" s="13"/>
      <c r="K1155" s="14"/>
      <c r="L1155" s="14"/>
      <c r="M1155" s="14"/>
      <c r="N1155" s="16"/>
      <c r="O1155" s="14"/>
      <c r="P1155" s="14"/>
      <c r="Q1155" s="14">
        <f t="shared" si="1066"/>
        <v>3075716.5</v>
      </c>
      <c r="R1155" s="14"/>
      <c r="S1155" s="14"/>
      <c r="T1155" s="14"/>
      <c r="U1155" s="14"/>
      <c r="V1155" s="13"/>
      <c r="W1155" s="14">
        <f t="shared" si="1071"/>
        <v>3075716.5</v>
      </c>
      <c r="X1155" s="18" t="s">
        <v>1053</v>
      </c>
      <c r="Y1155" s="45">
        <v>0</v>
      </c>
      <c r="Z1155" s="45">
        <v>0</v>
      </c>
      <c r="AA1155" s="45">
        <v>0</v>
      </c>
      <c r="AB1155" s="17">
        <f t="shared" si="1072"/>
        <v>3075716.5</v>
      </c>
    </row>
    <row r="1156" spans="1:28" s="10" customFormat="1" ht="93.75" customHeight="1" x14ac:dyDescent="0.25">
      <c r="A1156" s="15" t="str">
        <f>IF(OR(C1156=0,C1156=""),"",COUNTA($C$794:C1156))</f>
        <v/>
      </c>
      <c r="B1156" s="23"/>
      <c r="C1156" s="34"/>
      <c r="D1156" s="22">
        <f>SUM(D1153:D1155)</f>
        <v>1913.3</v>
      </c>
      <c r="E1156" s="22">
        <f>SUM(E1153:E1155)</f>
        <v>1764.1</v>
      </c>
      <c r="F1156" s="22">
        <f>SUM(F1153:F1155)</f>
        <v>0</v>
      </c>
      <c r="G1156" s="13"/>
      <c r="H1156" s="13"/>
      <c r="I1156" s="13"/>
      <c r="J1156" s="13"/>
      <c r="K1156" s="14"/>
      <c r="L1156" s="14"/>
      <c r="M1156" s="14"/>
      <c r="N1156" s="16"/>
      <c r="O1156" s="14"/>
      <c r="P1156" s="14"/>
      <c r="Q1156" s="14"/>
      <c r="R1156" s="14"/>
      <c r="S1156" s="14"/>
      <c r="T1156" s="14"/>
      <c r="U1156" s="14"/>
      <c r="V1156" s="13"/>
      <c r="W1156" s="22">
        <f>SUM(W1153:W1155)</f>
        <v>13084969.71424</v>
      </c>
      <c r="X1156" s="22"/>
      <c r="Y1156" s="22"/>
      <c r="Z1156" s="22"/>
      <c r="AA1156" s="22">
        <f t="shared" ref="AA1156:AB1156" si="1073">SUM(AA1153:AA1155)</f>
        <v>0</v>
      </c>
      <c r="AB1156" s="22">
        <f t="shared" si="1073"/>
        <v>13084969.71424</v>
      </c>
    </row>
    <row r="1157" spans="1:28" s="10" customFormat="1" ht="93.75" customHeight="1" x14ac:dyDescent="0.25">
      <c r="A1157" s="15" t="str">
        <f>IF(OR(C1157=0,C1157=""),"",COUNTA($C$794:C1157))</f>
        <v/>
      </c>
      <c r="B1157" s="25" t="s">
        <v>1064</v>
      </c>
      <c r="C1157" s="34"/>
      <c r="D1157" s="14"/>
      <c r="E1157" s="14"/>
      <c r="F1157" s="14"/>
      <c r="G1157" s="13"/>
      <c r="H1157" s="13"/>
      <c r="I1157" s="13"/>
      <c r="J1157" s="13"/>
      <c r="K1157" s="14"/>
      <c r="L1157" s="14"/>
      <c r="M1157" s="14"/>
      <c r="N1157" s="16"/>
      <c r="O1157" s="14"/>
      <c r="P1157" s="14"/>
      <c r="Q1157" s="14"/>
      <c r="R1157" s="14"/>
      <c r="S1157" s="14"/>
      <c r="T1157" s="14"/>
      <c r="U1157" s="14"/>
      <c r="V1157" s="13"/>
      <c r="W1157" s="17"/>
      <c r="X1157" s="17"/>
      <c r="Y1157" s="17"/>
      <c r="Z1157" s="17"/>
      <c r="AA1157" s="17"/>
      <c r="AB1157" s="17"/>
    </row>
    <row r="1158" spans="1:28" s="10" customFormat="1" ht="93.75" customHeight="1" x14ac:dyDescent="0.25">
      <c r="A1158" s="15">
        <f>IF(OR(C1158=0,C1158=""),"",COUNTA($C$794:C1158))</f>
        <v>305</v>
      </c>
      <c r="B1158" s="23" t="s">
        <v>834</v>
      </c>
      <c r="C1158" s="34">
        <v>1971</v>
      </c>
      <c r="D1158" s="14">
        <v>3288.1</v>
      </c>
      <c r="E1158" s="14">
        <v>1987.1</v>
      </c>
      <c r="F1158" s="14">
        <v>0</v>
      </c>
      <c r="G1158" s="13" t="s">
        <v>1109</v>
      </c>
      <c r="H1158" s="13"/>
      <c r="I1158" s="13"/>
      <c r="J1158" s="13"/>
      <c r="K1158" s="14">
        <f>406*D1158</f>
        <v>1334968.5999999999</v>
      </c>
      <c r="L1158" s="14">
        <f>1207*D1158</f>
        <v>3968736.6999999997</v>
      </c>
      <c r="M1158" s="14">
        <f>484*D1158</f>
        <v>1591440.4</v>
      </c>
      <c r="N1158" s="14">
        <f>855*D1158</f>
        <v>2811325.5</v>
      </c>
      <c r="O1158" s="14">
        <f>383*D1158</f>
        <v>1259342.3</v>
      </c>
      <c r="P1158" s="14"/>
      <c r="Q1158" s="14">
        <f>2308*D1158</f>
        <v>7588934.7999999998</v>
      </c>
      <c r="R1158" s="14">
        <f>297*D1158</f>
        <v>976565.7</v>
      </c>
      <c r="S1158" s="14">
        <f>2763*D1158</f>
        <v>9085020.2999999989</v>
      </c>
      <c r="T1158" s="14">
        <f>102*D1158</f>
        <v>335386.2</v>
      </c>
      <c r="U1158" s="14">
        <f>35*D1158</f>
        <v>115083.5</v>
      </c>
      <c r="V1158" s="14">
        <f t="shared" ref="V1158:V1166" si="1074">(K1158+L1158+M1158+N1158+O1158+P1158+Q1158+R1158+S1158+T1158)*0.0214</f>
        <v>619566.81869999995</v>
      </c>
      <c r="W1158" s="14">
        <f t="shared" ref="W1158:W1169" si="1075">K1158+L1158+M1158+N1158+O1158+P1158+Q1158+R1158+S1158+T1158+U1158+V1158</f>
        <v>29686370.818699997</v>
      </c>
      <c r="X1158" s="18" t="s">
        <v>1053</v>
      </c>
      <c r="Y1158" s="45">
        <v>0</v>
      </c>
      <c r="Z1158" s="45">
        <v>0</v>
      </c>
      <c r="AA1158" s="45">
        <v>0</v>
      </c>
      <c r="AB1158" s="17">
        <f t="shared" ref="AB1158:AB1169" si="1076">W1158-(Y1158+Z1158+AA1158)</f>
        <v>29686370.818699997</v>
      </c>
    </row>
    <row r="1159" spans="1:28" s="10" customFormat="1" ht="93.75" customHeight="1" x14ac:dyDescent="0.25">
      <c r="A1159" s="15">
        <f>IF(OR(C1159=0,C1159=""),"",COUNTA($C$794:C1159))</f>
        <v>306</v>
      </c>
      <c r="B1159" s="23" t="s">
        <v>835</v>
      </c>
      <c r="C1159" s="34">
        <v>1971</v>
      </c>
      <c r="D1159" s="14">
        <v>1333</v>
      </c>
      <c r="E1159" s="14">
        <v>749.7</v>
      </c>
      <c r="F1159" s="14">
        <v>0</v>
      </c>
      <c r="G1159" s="13" t="s">
        <v>1106</v>
      </c>
      <c r="H1159" s="13"/>
      <c r="I1159" s="13"/>
      <c r="J1159" s="13"/>
      <c r="K1159" s="14">
        <f>558*D1159</f>
        <v>743814</v>
      </c>
      <c r="L1159" s="14">
        <f>2469*D1159</f>
        <v>3291177</v>
      </c>
      <c r="M1159" s="14">
        <f>430*D1159</f>
        <v>573190</v>
      </c>
      <c r="N1159" s="14">
        <f>511*D1159</f>
        <v>681163</v>
      </c>
      <c r="O1159" s="14">
        <f>375*D1159</f>
        <v>499875</v>
      </c>
      <c r="P1159" s="14"/>
      <c r="Q1159" s="14">
        <f>3961*D1159</f>
        <v>5280013</v>
      </c>
      <c r="R1159" s="14"/>
      <c r="S1159" s="14">
        <f>3011*D1159</f>
        <v>4013663</v>
      </c>
      <c r="T1159" s="14">
        <f>116*D1159</f>
        <v>154628</v>
      </c>
      <c r="U1159" s="14">
        <f>34*D1159</f>
        <v>45322</v>
      </c>
      <c r="V1159" s="14">
        <f t="shared" si="1074"/>
        <v>326082.99219999998</v>
      </c>
      <c r="W1159" s="14">
        <f t="shared" si="1075"/>
        <v>15608927.9922</v>
      </c>
      <c r="X1159" s="18" t="s">
        <v>1053</v>
      </c>
      <c r="Y1159" s="45">
        <v>0</v>
      </c>
      <c r="Z1159" s="45">
        <v>0</v>
      </c>
      <c r="AA1159" s="45">
        <v>0</v>
      </c>
      <c r="AB1159" s="17">
        <f t="shared" si="1076"/>
        <v>15608927.9922</v>
      </c>
    </row>
    <row r="1160" spans="1:28" s="10" customFormat="1" ht="93.75" customHeight="1" x14ac:dyDescent="0.25">
      <c r="A1160" s="15">
        <f>IF(OR(C1160=0,C1160=""),"",COUNTA($C$794:C1160))</f>
        <v>307</v>
      </c>
      <c r="B1160" s="23" t="s">
        <v>836</v>
      </c>
      <c r="C1160" s="34">
        <v>1971</v>
      </c>
      <c r="D1160" s="14">
        <v>5229.3</v>
      </c>
      <c r="E1160" s="14">
        <v>3259.8</v>
      </c>
      <c r="F1160" s="14">
        <v>0</v>
      </c>
      <c r="G1160" s="13" t="s">
        <v>1110</v>
      </c>
      <c r="H1160" s="13"/>
      <c r="I1160" s="13"/>
      <c r="J1160" s="13"/>
      <c r="K1160" s="14">
        <f>406*D1160</f>
        <v>2123095.8000000003</v>
      </c>
      <c r="L1160" s="14">
        <f>1207*D1160</f>
        <v>6311765.1000000006</v>
      </c>
      <c r="M1160" s="14">
        <f>484*D1160</f>
        <v>2530981.2000000002</v>
      </c>
      <c r="N1160" s="14">
        <f>855*D1160</f>
        <v>4471051.5</v>
      </c>
      <c r="O1160" s="14">
        <f>383*D1160</f>
        <v>2002821.9000000001</v>
      </c>
      <c r="P1160" s="14"/>
      <c r="Q1160" s="14">
        <f>2308*D1160</f>
        <v>12069224.4</v>
      </c>
      <c r="R1160" s="14">
        <f>297*D1160</f>
        <v>1553102.1</v>
      </c>
      <c r="S1160" s="14">
        <f>2763*D1160</f>
        <v>14448555.9</v>
      </c>
      <c r="T1160" s="14">
        <f>102*D1160</f>
        <v>533388.6</v>
      </c>
      <c r="U1160" s="14">
        <f>35*D1160</f>
        <v>183025.5</v>
      </c>
      <c r="V1160" s="14">
        <f t="shared" si="1074"/>
        <v>985341.31109999993</v>
      </c>
      <c r="W1160" s="14">
        <f t="shared" si="1075"/>
        <v>47212353.311099999</v>
      </c>
      <c r="X1160" s="18" t="s">
        <v>1053</v>
      </c>
      <c r="Y1160" s="45">
        <v>0</v>
      </c>
      <c r="Z1160" s="45">
        <v>0</v>
      </c>
      <c r="AA1160" s="45">
        <v>0</v>
      </c>
      <c r="AB1160" s="17">
        <f t="shared" si="1076"/>
        <v>47212353.311099999</v>
      </c>
    </row>
    <row r="1161" spans="1:28" s="10" customFormat="1" ht="93.75" customHeight="1" x14ac:dyDescent="0.25">
      <c r="A1161" s="15">
        <f>IF(OR(C1161=0,C1161=""),"",COUNTA($C$794:C1161))</f>
        <v>308</v>
      </c>
      <c r="B1161" s="23" t="s">
        <v>837</v>
      </c>
      <c r="C1161" s="34">
        <v>1971</v>
      </c>
      <c r="D1161" s="14">
        <v>1003.1</v>
      </c>
      <c r="E1161" s="14">
        <v>571</v>
      </c>
      <c r="F1161" s="14">
        <v>0</v>
      </c>
      <c r="G1161" s="13" t="s">
        <v>1106</v>
      </c>
      <c r="H1161" s="13"/>
      <c r="I1161" s="13"/>
      <c r="J1161" s="13"/>
      <c r="K1161" s="14">
        <f t="shared" ref="K1161:K1163" si="1077">558*D1161</f>
        <v>559729.80000000005</v>
      </c>
      <c r="L1161" s="14">
        <f t="shared" ref="L1161:L1163" si="1078">2469*D1161</f>
        <v>2476653.9</v>
      </c>
      <c r="M1161" s="14">
        <f t="shared" ref="M1161:M1163" si="1079">430*D1161</f>
        <v>431333</v>
      </c>
      <c r="N1161" s="14">
        <f t="shared" ref="N1161:N1163" si="1080">511*D1161</f>
        <v>512584.10000000003</v>
      </c>
      <c r="O1161" s="14">
        <f t="shared" ref="O1161:O1163" si="1081">375*D1161</f>
        <v>376162.5</v>
      </c>
      <c r="P1161" s="14"/>
      <c r="Q1161" s="14">
        <f t="shared" ref="Q1161:Q1163" si="1082">3961*D1161</f>
        <v>3973279.1</v>
      </c>
      <c r="R1161" s="14"/>
      <c r="S1161" s="14">
        <f t="shared" ref="S1161:S1163" si="1083">3011*D1161</f>
        <v>3020334.1</v>
      </c>
      <c r="T1161" s="14">
        <f t="shared" ref="T1161:T1163" si="1084">116*D1161</f>
        <v>116359.6</v>
      </c>
      <c r="U1161" s="14">
        <f t="shared" ref="U1161:U1163" si="1085">34*D1161</f>
        <v>34105.4</v>
      </c>
      <c r="V1161" s="14">
        <f t="shared" si="1074"/>
        <v>245381.73253999997</v>
      </c>
      <c r="W1161" s="14">
        <f t="shared" si="1075"/>
        <v>11745923.23254</v>
      </c>
      <c r="X1161" s="18" t="s">
        <v>1053</v>
      </c>
      <c r="Y1161" s="45">
        <v>0</v>
      </c>
      <c r="Z1161" s="45">
        <v>0</v>
      </c>
      <c r="AA1161" s="45">
        <v>0</v>
      </c>
      <c r="AB1161" s="17">
        <f t="shared" si="1076"/>
        <v>11745923.23254</v>
      </c>
    </row>
    <row r="1162" spans="1:28" s="10" customFormat="1" ht="93.75" customHeight="1" x14ac:dyDescent="0.25">
      <c r="A1162" s="15">
        <f>IF(OR(C1162=0,C1162=""),"",COUNTA($C$794:C1162))</f>
        <v>309</v>
      </c>
      <c r="B1162" s="23" t="s">
        <v>894</v>
      </c>
      <c r="C1162" s="34">
        <v>1972</v>
      </c>
      <c r="D1162" s="14">
        <v>1269.5999999999999</v>
      </c>
      <c r="E1162" s="14">
        <v>698.7</v>
      </c>
      <c r="F1162" s="14">
        <v>0</v>
      </c>
      <c r="G1162" s="13" t="s">
        <v>1106</v>
      </c>
      <c r="H1162" s="13"/>
      <c r="I1162" s="13"/>
      <c r="J1162" s="13"/>
      <c r="K1162" s="14">
        <f t="shared" si="1077"/>
        <v>708436.79999999993</v>
      </c>
      <c r="L1162" s="14">
        <f t="shared" si="1078"/>
        <v>3134642.4</v>
      </c>
      <c r="M1162" s="14">
        <f t="shared" si="1079"/>
        <v>545928</v>
      </c>
      <c r="N1162" s="14">
        <f t="shared" si="1080"/>
        <v>648765.6</v>
      </c>
      <c r="O1162" s="14">
        <f t="shared" si="1081"/>
        <v>476099.99999999994</v>
      </c>
      <c r="P1162" s="14"/>
      <c r="Q1162" s="14">
        <f t="shared" si="1082"/>
        <v>5028885.5999999996</v>
      </c>
      <c r="R1162" s="14"/>
      <c r="S1162" s="14">
        <f t="shared" si="1083"/>
        <v>3822765.5999999996</v>
      </c>
      <c r="T1162" s="14">
        <f t="shared" si="1084"/>
        <v>147273.59999999998</v>
      </c>
      <c r="U1162" s="14">
        <f t="shared" si="1085"/>
        <v>43166.399999999994</v>
      </c>
      <c r="V1162" s="14">
        <f t="shared" si="1074"/>
        <v>310573.86863999994</v>
      </c>
      <c r="W1162" s="14">
        <f t="shared" si="1075"/>
        <v>14866537.868639998</v>
      </c>
      <c r="X1162" s="18" t="s">
        <v>1053</v>
      </c>
      <c r="Y1162" s="45">
        <v>0</v>
      </c>
      <c r="Z1162" s="45">
        <v>0</v>
      </c>
      <c r="AA1162" s="45">
        <v>0</v>
      </c>
      <c r="AB1162" s="17">
        <f t="shared" si="1076"/>
        <v>14866537.868639998</v>
      </c>
    </row>
    <row r="1163" spans="1:28" s="10" customFormat="1" ht="93.75" customHeight="1" x14ac:dyDescent="0.25">
      <c r="A1163" s="15">
        <f>IF(OR(C1163=0,C1163=""),"",COUNTA($C$794:C1163))</f>
        <v>310</v>
      </c>
      <c r="B1163" s="23" t="s">
        <v>895</v>
      </c>
      <c r="C1163" s="34">
        <v>1972</v>
      </c>
      <c r="D1163" s="14">
        <v>630.6</v>
      </c>
      <c r="E1163" s="14">
        <v>338.2</v>
      </c>
      <c r="F1163" s="14">
        <v>0</v>
      </c>
      <c r="G1163" s="13" t="s">
        <v>1106</v>
      </c>
      <c r="H1163" s="13"/>
      <c r="I1163" s="13"/>
      <c r="J1163" s="13"/>
      <c r="K1163" s="14">
        <f t="shared" si="1077"/>
        <v>351874.8</v>
      </c>
      <c r="L1163" s="14">
        <f t="shared" si="1078"/>
        <v>1556951.4000000001</v>
      </c>
      <c r="M1163" s="14">
        <f t="shared" si="1079"/>
        <v>271158</v>
      </c>
      <c r="N1163" s="14">
        <f t="shared" si="1080"/>
        <v>322236.60000000003</v>
      </c>
      <c r="O1163" s="14">
        <f t="shared" si="1081"/>
        <v>236475</v>
      </c>
      <c r="P1163" s="14"/>
      <c r="Q1163" s="14">
        <f t="shared" si="1082"/>
        <v>2497806.6</v>
      </c>
      <c r="R1163" s="14"/>
      <c r="S1163" s="14">
        <f t="shared" si="1083"/>
        <v>1898736.6</v>
      </c>
      <c r="T1163" s="14">
        <f t="shared" si="1084"/>
        <v>73149.600000000006</v>
      </c>
      <c r="U1163" s="14">
        <f t="shared" si="1085"/>
        <v>21440.400000000001</v>
      </c>
      <c r="V1163" s="14">
        <f t="shared" si="1074"/>
        <v>154259.51603999999</v>
      </c>
      <c r="W1163" s="14">
        <f t="shared" si="1075"/>
        <v>7384088.5160400001</v>
      </c>
      <c r="X1163" s="18" t="s">
        <v>1053</v>
      </c>
      <c r="Y1163" s="45">
        <v>0</v>
      </c>
      <c r="Z1163" s="45">
        <v>0</v>
      </c>
      <c r="AA1163" s="45">
        <v>0</v>
      </c>
      <c r="AB1163" s="17">
        <f t="shared" si="1076"/>
        <v>7384088.5160400001</v>
      </c>
    </row>
    <row r="1164" spans="1:28" s="10" customFormat="1" ht="93.75" customHeight="1" x14ac:dyDescent="0.25">
      <c r="A1164" s="15">
        <f>IF(OR(C1164=0,C1164=""),"",COUNTA($C$794:C1164))</f>
        <v>311</v>
      </c>
      <c r="B1164" s="23" t="s">
        <v>896</v>
      </c>
      <c r="C1164" s="34">
        <v>1972</v>
      </c>
      <c r="D1164" s="14">
        <v>2807.6</v>
      </c>
      <c r="E1164" s="14">
        <v>1750.6</v>
      </c>
      <c r="F1164" s="14">
        <v>0</v>
      </c>
      <c r="G1164" s="13" t="s">
        <v>1110</v>
      </c>
      <c r="H1164" s="13"/>
      <c r="I1164" s="13"/>
      <c r="J1164" s="13"/>
      <c r="K1164" s="14">
        <f>406*D1164</f>
        <v>1139885.5999999999</v>
      </c>
      <c r="L1164" s="14">
        <f>1207*D1164</f>
        <v>3388773.1999999997</v>
      </c>
      <c r="M1164" s="14">
        <f>484*D1164</f>
        <v>1358878.4</v>
      </c>
      <c r="N1164" s="14">
        <f>855*D1164</f>
        <v>2400498</v>
      </c>
      <c r="O1164" s="14">
        <f>383*D1164</f>
        <v>1075310.8</v>
      </c>
      <c r="P1164" s="14"/>
      <c r="Q1164" s="14"/>
      <c r="R1164" s="14">
        <f>297*D1164</f>
        <v>833857.2</v>
      </c>
      <c r="S1164" s="14">
        <f>2763*D1164</f>
        <v>7757398.7999999998</v>
      </c>
      <c r="T1164" s="14">
        <f>102*D1164</f>
        <v>286375.2</v>
      </c>
      <c r="U1164" s="14">
        <f>35*D1164</f>
        <v>98266</v>
      </c>
      <c r="V1164" s="14">
        <f t="shared" si="1074"/>
        <v>390356.91207999998</v>
      </c>
      <c r="W1164" s="14">
        <f t="shared" si="1075"/>
        <v>18729600.11208</v>
      </c>
      <c r="X1164" s="18" t="s">
        <v>1053</v>
      </c>
      <c r="Y1164" s="45">
        <v>0</v>
      </c>
      <c r="Z1164" s="45">
        <v>0</v>
      </c>
      <c r="AA1164" s="45">
        <v>0</v>
      </c>
      <c r="AB1164" s="17">
        <f t="shared" si="1076"/>
        <v>18729600.11208</v>
      </c>
    </row>
    <row r="1165" spans="1:28" s="10" customFormat="1" ht="93.75" customHeight="1" x14ac:dyDescent="0.25">
      <c r="A1165" s="15">
        <f>IF(OR(C1165=0,C1165=""),"",COUNTA($C$794:C1165))</f>
        <v>312</v>
      </c>
      <c r="B1165" s="23" t="s">
        <v>897</v>
      </c>
      <c r="C1165" s="34">
        <v>1972</v>
      </c>
      <c r="D1165" s="14">
        <v>1233.2</v>
      </c>
      <c r="E1165" s="14">
        <v>704.8</v>
      </c>
      <c r="F1165" s="14">
        <v>0</v>
      </c>
      <c r="G1165" s="13" t="s">
        <v>1106</v>
      </c>
      <c r="H1165" s="13"/>
      <c r="I1165" s="13"/>
      <c r="J1165" s="13"/>
      <c r="K1165" s="14">
        <f t="shared" ref="K1165:K1166" si="1086">558*D1165</f>
        <v>688125.6</v>
      </c>
      <c r="L1165" s="14">
        <f t="shared" ref="L1165:L1166" si="1087">2469*D1165</f>
        <v>3044770.8000000003</v>
      </c>
      <c r="M1165" s="14">
        <f t="shared" ref="M1165:M1166" si="1088">430*D1165</f>
        <v>530276</v>
      </c>
      <c r="N1165" s="14">
        <f t="shared" ref="N1165:N1166" si="1089">511*D1165</f>
        <v>630165.20000000007</v>
      </c>
      <c r="O1165" s="14">
        <f t="shared" ref="O1165:O1166" si="1090">375*D1165</f>
        <v>462450</v>
      </c>
      <c r="P1165" s="14"/>
      <c r="Q1165" s="14">
        <f t="shared" ref="Q1165:Q1167" si="1091">3961*D1165</f>
        <v>4884705.2</v>
      </c>
      <c r="R1165" s="14"/>
      <c r="S1165" s="14">
        <f t="shared" ref="S1165:S1166" si="1092">3011*D1165</f>
        <v>3713165.2</v>
      </c>
      <c r="T1165" s="14">
        <f t="shared" ref="T1165:T1166" si="1093">116*D1165</f>
        <v>143051.20000000001</v>
      </c>
      <c r="U1165" s="14">
        <f t="shared" ref="U1165:U1166" si="1094">34*D1165</f>
        <v>41928.800000000003</v>
      </c>
      <c r="V1165" s="14">
        <f t="shared" si="1074"/>
        <v>301669.57687999995</v>
      </c>
      <c r="W1165" s="14">
        <f t="shared" si="1075"/>
        <v>14440307.576880001</v>
      </c>
      <c r="X1165" s="18" t="s">
        <v>1053</v>
      </c>
      <c r="Y1165" s="45">
        <v>0</v>
      </c>
      <c r="Z1165" s="45">
        <v>0</v>
      </c>
      <c r="AA1165" s="45">
        <v>0</v>
      </c>
      <c r="AB1165" s="17">
        <f t="shared" si="1076"/>
        <v>14440307.576880001</v>
      </c>
    </row>
    <row r="1166" spans="1:28" s="10" customFormat="1" ht="93.75" customHeight="1" x14ac:dyDescent="0.25">
      <c r="A1166" s="15">
        <f>IF(OR(C1166=0,C1166=""),"",COUNTA($C$794:C1166))</f>
        <v>313</v>
      </c>
      <c r="B1166" s="23" t="s">
        <v>898</v>
      </c>
      <c r="C1166" s="34">
        <v>1972</v>
      </c>
      <c r="D1166" s="14">
        <v>676.8</v>
      </c>
      <c r="E1166" s="14">
        <v>389.1</v>
      </c>
      <c r="F1166" s="14">
        <v>0</v>
      </c>
      <c r="G1166" s="13" t="s">
        <v>1106</v>
      </c>
      <c r="H1166" s="13"/>
      <c r="I1166" s="13"/>
      <c r="J1166" s="13"/>
      <c r="K1166" s="14">
        <f t="shared" si="1086"/>
        <v>377654.39999999997</v>
      </c>
      <c r="L1166" s="14">
        <f t="shared" si="1087"/>
        <v>1671019.2</v>
      </c>
      <c r="M1166" s="14">
        <f t="shared" si="1088"/>
        <v>291024</v>
      </c>
      <c r="N1166" s="14">
        <f t="shared" si="1089"/>
        <v>345844.8</v>
      </c>
      <c r="O1166" s="14">
        <f t="shared" si="1090"/>
        <v>253799.99999999997</v>
      </c>
      <c r="P1166" s="14"/>
      <c r="Q1166" s="14">
        <f t="shared" si="1091"/>
        <v>2680804.7999999998</v>
      </c>
      <c r="R1166" s="14"/>
      <c r="S1166" s="14">
        <f t="shared" si="1092"/>
        <v>2037844.7999999998</v>
      </c>
      <c r="T1166" s="14">
        <f t="shared" si="1093"/>
        <v>78508.799999999988</v>
      </c>
      <c r="U1166" s="14">
        <f t="shared" si="1094"/>
        <v>23011.199999999997</v>
      </c>
      <c r="V1166" s="14">
        <f t="shared" si="1074"/>
        <v>165561.11711999998</v>
      </c>
      <c r="W1166" s="14">
        <f t="shared" si="1075"/>
        <v>7925073.1171199987</v>
      </c>
      <c r="X1166" s="18" t="s">
        <v>1053</v>
      </c>
      <c r="Y1166" s="45">
        <v>0</v>
      </c>
      <c r="Z1166" s="45">
        <v>0</v>
      </c>
      <c r="AA1166" s="45">
        <v>0</v>
      </c>
      <c r="AB1166" s="17">
        <f t="shared" si="1076"/>
        <v>7925073.1171199987</v>
      </c>
    </row>
    <row r="1167" spans="1:28" s="10" customFormat="1" ht="93.75" customHeight="1" x14ac:dyDescent="0.25">
      <c r="A1167" s="15">
        <f>IF(OR(C1167=0,C1167=""),"",COUNTA($C$794:C1167))</f>
        <v>314</v>
      </c>
      <c r="B1167" s="23" t="s">
        <v>960</v>
      </c>
      <c r="C1167" s="34">
        <v>1973</v>
      </c>
      <c r="D1167" s="14">
        <v>1224.5999999999999</v>
      </c>
      <c r="E1167" s="14">
        <v>671.5</v>
      </c>
      <c r="F1167" s="14">
        <v>0</v>
      </c>
      <c r="G1167" s="13" t="s">
        <v>1106</v>
      </c>
      <c r="H1167" s="13"/>
      <c r="I1167" s="13"/>
      <c r="J1167" s="13"/>
      <c r="K1167" s="14"/>
      <c r="L1167" s="14"/>
      <c r="M1167" s="14"/>
      <c r="N1167" s="16"/>
      <c r="O1167" s="14"/>
      <c r="P1167" s="14"/>
      <c r="Q1167" s="14">
        <f t="shared" si="1091"/>
        <v>4850640.5999999996</v>
      </c>
      <c r="R1167" s="14"/>
      <c r="S1167" s="14"/>
      <c r="T1167" s="14"/>
      <c r="U1167" s="14"/>
      <c r="V1167" s="14"/>
      <c r="W1167" s="14">
        <f t="shared" si="1075"/>
        <v>4850640.5999999996</v>
      </c>
      <c r="X1167" s="18" t="s">
        <v>1053</v>
      </c>
      <c r="Y1167" s="45">
        <v>0</v>
      </c>
      <c r="Z1167" s="45">
        <v>0</v>
      </c>
      <c r="AA1167" s="45">
        <v>0</v>
      </c>
      <c r="AB1167" s="17">
        <f t="shared" si="1076"/>
        <v>4850640.5999999996</v>
      </c>
    </row>
    <row r="1168" spans="1:28" s="10" customFormat="1" ht="93.75" customHeight="1" x14ac:dyDescent="0.25">
      <c r="A1168" s="15">
        <f>IF(OR(C1168=0,C1168=""),"",COUNTA($C$794:C1168))</f>
        <v>315</v>
      </c>
      <c r="B1168" s="23" t="s">
        <v>961</v>
      </c>
      <c r="C1168" s="34">
        <v>1973</v>
      </c>
      <c r="D1168" s="14">
        <v>2847.2</v>
      </c>
      <c r="E1168" s="14">
        <v>1703.1</v>
      </c>
      <c r="F1168" s="14">
        <v>79.7</v>
      </c>
      <c r="G1168" s="13" t="s">
        <v>1110</v>
      </c>
      <c r="H1168" s="13"/>
      <c r="I1168" s="13"/>
      <c r="J1168" s="13"/>
      <c r="K1168" s="14"/>
      <c r="L1168" s="14"/>
      <c r="M1168" s="14"/>
      <c r="N1168" s="14"/>
      <c r="O1168" s="14"/>
      <c r="P1168" s="14"/>
      <c r="Q1168" s="14">
        <f>2308*D1168</f>
        <v>6571337.5999999996</v>
      </c>
      <c r="R1168" s="14"/>
      <c r="S1168" s="14"/>
      <c r="T1168" s="14"/>
      <c r="U1168" s="14"/>
      <c r="V1168" s="14"/>
      <c r="W1168" s="14">
        <f t="shared" si="1075"/>
        <v>6571337.5999999996</v>
      </c>
      <c r="X1168" s="18" t="s">
        <v>1053</v>
      </c>
      <c r="Y1168" s="45">
        <v>0</v>
      </c>
      <c r="Z1168" s="45">
        <v>0</v>
      </c>
      <c r="AA1168" s="45">
        <v>0</v>
      </c>
      <c r="AB1168" s="17">
        <f t="shared" si="1076"/>
        <v>6571337.5999999996</v>
      </c>
    </row>
    <row r="1169" spans="1:28" s="10" customFormat="1" ht="93.75" customHeight="1" x14ac:dyDescent="0.25">
      <c r="A1169" s="15">
        <f>IF(OR(C1169=0,C1169=""),"",COUNTA($C$794:C1169))</f>
        <v>316</v>
      </c>
      <c r="B1169" s="23" t="s">
        <v>962</v>
      </c>
      <c r="C1169" s="34">
        <v>1973</v>
      </c>
      <c r="D1169" s="14">
        <v>2232.3000000000002</v>
      </c>
      <c r="E1169" s="14">
        <v>716.5</v>
      </c>
      <c r="F1169" s="14">
        <v>0</v>
      </c>
      <c r="G1169" s="13" t="s">
        <v>1106</v>
      </c>
      <c r="H1169" s="13"/>
      <c r="I1169" s="13"/>
      <c r="J1169" s="13"/>
      <c r="K1169" s="14"/>
      <c r="L1169" s="14"/>
      <c r="M1169" s="14"/>
      <c r="N1169" s="14"/>
      <c r="O1169" s="14"/>
      <c r="P1169" s="14"/>
      <c r="Q1169" s="14">
        <f t="shared" ref="Q1169" si="1095">3961*D1169</f>
        <v>8842140.3000000007</v>
      </c>
      <c r="R1169" s="14"/>
      <c r="S1169" s="14"/>
      <c r="T1169" s="14"/>
      <c r="U1169" s="14"/>
      <c r="V1169" s="14"/>
      <c r="W1169" s="14">
        <f t="shared" si="1075"/>
        <v>8842140.3000000007</v>
      </c>
      <c r="X1169" s="18" t="s">
        <v>1053</v>
      </c>
      <c r="Y1169" s="45">
        <v>0</v>
      </c>
      <c r="Z1169" s="45">
        <v>0</v>
      </c>
      <c r="AA1169" s="45">
        <v>0</v>
      </c>
      <c r="AB1169" s="17">
        <f t="shared" si="1076"/>
        <v>8842140.3000000007</v>
      </c>
    </row>
    <row r="1170" spans="1:28" s="10" customFormat="1" ht="104.45" customHeight="1" x14ac:dyDescent="0.25">
      <c r="A1170" s="13"/>
      <c r="B1170" s="25"/>
      <c r="C1170" s="34"/>
      <c r="D1170" s="22">
        <f>SUM(D1158:D1169)</f>
        <v>23775.4</v>
      </c>
      <c r="E1170" s="22">
        <f>SUM(E1158:E1169)</f>
        <v>13540.1</v>
      </c>
      <c r="F1170" s="22">
        <f>SUM(F1158:F1169)</f>
        <v>79.7</v>
      </c>
      <c r="G1170" s="13"/>
      <c r="H1170" s="13"/>
      <c r="I1170" s="13"/>
      <c r="J1170" s="13"/>
      <c r="K1170" s="14"/>
      <c r="L1170" s="14"/>
      <c r="M1170" s="14"/>
      <c r="N1170" s="14"/>
      <c r="O1170" s="14"/>
      <c r="P1170" s="14"/>
      <c r="Q1170" s="14"/>
      <c r="R1170" s="14"/>
      <c r="S1170" s="14"/>
      <c r="T1170" s="14"/>
      <c r="U1170" s="14"/>
      <c r="V1170" s="14"/>
      <c r="W1170" s="22">
        <f>SUM(W1158:W1169)</f>
        <v>187863301.04530001</v>
      </c>
      <c r="X1170" s="22"/>
      <c r="Y1170" s="22"/>
      <c r="Z1170" s="22"/>
      <c r="AA1170" s="22"/>
      <c r="AB1170" s="22">
        <f>SUM(AB1158:AB1169)</f>
        <v>187863301.04530001</v>
      </c>
    </row>
    <row r="1171" spans="1:28" s="10" customFormat="1" ht="104.45" customHeight="1" x14ac:dyDescent="0.25">
      <c r="A1171" s="13"/>
      <c r="B1171" s="25" t="s">
        <v>1104</v>
      </c>
      <c r="C1171" s="34"/>
      <c r="D1171" s="22">
        <f>D795+D798+D807+D813+D824+D865+D871+D874+D878+D883+D893+D1028+D1035+D1051+D1056+D1069+D1073+D1077+D1088+D1095+D1099+D1102+D1122+D1128+D1134+D1138+D1142+D1147+D1151+D1156+D1170</f>
        <v>1062781.4199999997</v>
      </c>
      <c r="E1171" s="22">
        <f>E795+E798+E807+E813+E824+E865+E871+E874+E878+E883+E893+E1028+E1035+E1051+E1056+E1069+E1073+E1077+E1088+E1095+E1099+E1102+E1122+E1128+E1134+E1138+E1142+E1147+E1151+E1156+E1170</f>
        <v>771989.62999999977</v>
      </c>
      <c r="F1171" s="22">
        <f>F795+F798+F807+F813+F824+F865+F871+F874+F878+F883+F893+F1028+F1035+F1051+F1056+F1069+F1073+F1077+F1088+F1095+F1099+F1102+F1122+F1128+F1134+F1138+F1142+F1147+F1151+F1156+F1170</f>
        <v>73775.910000000018</v>
      </c>
      <c r="G1171" s="13"/>
      <c r="H1171" s="13"/>
      <c r="I1171" s="13"/>
      <c r="J1171" s="13"/>
      <c r="K1171" s="14"/>
      <c r="L1171" s="14"/>
      <c r="M1171" s="14"/>
      <c r="N1171" s="14"/>
      <c r="O1171" s="14"/>
      <c r="P1171" s="14"/>
      <c r="Q1171" s="14"/>
      <c r="R1171" s="14"/>
      <c r="S1171" s="14"/>
      <c r="T1171" s="14"/>
      <c r="U1171" s="14"/>
      <c r="V1171" s="14"/>
      <c r="W1171" s="22">
        <f>W795+W798+W807+W813+W824+W865+W871+W874+W878+W883+W893+W1028+W1035+W1051+W1056+W1069+W1073+W1077+W1088+W1095+W1099+W1102+W1122+W1128+W1134+W1138+W1142+W1147+W1151+W1156+W1170</f>
        <v>4601538906.9350414</v>
      </c>
      <c r="X1171" s="22"/>
      <c r="Y1171" s="22"/>
      <c r="Z1171" s="22"/>
      <c r="AA1171" s="22"/>
      <c r="AB1171" s="22">
        <f>AB795+AB798+AB807+AB813+AB824+AB865+AB871+AB874+AB878+AB883+AB893+AB1028+AB1035+AB1051+AB1056+AB1069+AB1073+AB1077+AB1088+AB1095+AB1099+AB1102+AB1122+AB1128+AB1134+AB1138+AB1142+AB1147+AB1151+AB1156+AB1170</f>
        <v>4601538906.9350414</v>
      </c>
    </row>
    <row r="1172" spans="1:28" ht="104.45" customHeight="1" x14ac:dyDescent="0.85">
      <c r="A1172" s="68"/>
      <c r="B1172" s="91" t="s">
        <v>1105</v>
      </c>
      <c r="C1172" s="92"/>
      <c r="D1172" s="93">
        <f>D461+D791+D1171</f>
        <v>4521866.3600000003</v>
      </c>
      <c r="E1172" s="93">
        <f>E461+E791+E1171</f>
        <v>3233468.4799999995</v>
      </c>
      <c r="F1172" s="93">
        <f>F461+F791+F1171</f>
        <v>292548.48000000004</v>
      </c>
      <c r="G1172" s="86"/>
      <c r="H1172" s="87"/>
      <c r="I1172" s="87"/>
      <c r="J1172" s="88"/>
      <c r="K1172" s="89"/>
      <c r="L1172" s="89"/>
      <c r="M1172" s="89"/>
      <c r="N1172" s="89"/>
      <c r="O1172" s="89"/>
      <c r="P1172" s="89"/>
      <c r="Q1172" s="89"/>
      <c r="R1172" s="89"/>
      <c r="S1172" s="89"/>
      <c r="T1172" s="89"/>
      <c r="U1172" s="89"/>
      <c r="V1172" s="89"/>
      <c r="W1172" s="93">
        <f>W461+W791+W1171</f>
        <v>13303916209.332396</v>
      </c>
      <c r="X1172" s="90"/>
      <c r="Y1172" s="90"/>
      <c r="Z1172" s="90"/>
      <c r="AA1172" s="90"/>
      <c r="AB1172" s="93">
        <f>AB461+AB791+AB1171</f>
        <v>13303916209.332396</v>
      </c>
    </row>
  </sheetData>
  <autoFilter ref="A17:AB1172"/>
  <mergeCells count="31">
    <mergeCell ref="V4:AB8"/>
    <mergeCell ref="U14:U16"/>
    <mergeCell ref="D13:D16"/>
    <mergeCell ref="E13:E16"/>
    <mergeCell ref="F13:F16"/>
    <mergeCell ref="G13:G16"/>
    <mergeCell ref="K13:V13"/>
    <mergeCell ref="P14:P16"/>
    <mergeCell ref="V14:V16"/>
    <mergeCell ref="L14:L16"/>
    <mergeCell ref="M14:M16"/>
    <mergeCell ref="N14:N16"/>
    <mergeCell ref="O14:O16"/>
    <mergeCell ref="Q14:Q16"/>
    <mergeCell ref="K14:K16"/>
    <mergeCell ref="AA14:AA15"/>
    <mergeCell ref="J13:J15"/>
    <mergeCell ref="I13:I15"/>
    <mergeCell ref="A11:AB11"/>
    <mergeCell ref="AB14:AB15"/>
    <mergeCell ref="X13:X15"/>
    <mergeCell ref="Y13:AB13"/>
    <mergeCell ref="Y14:Z14"/>
    <mergeCell ref="A13:A16"/>
    <mergeCell ref="B13:B16"/>
    <mergeCell ref="C13:C16"/>
    <mergeCell ref="H13:H16"/>
    <mergeCell ref="W13:W16"/>
    <mergeCell ref="R14:R16"/>
    <mergeCell ref="S14:S16"/>
    <mergeCell ref="T14:T16"/>
  </mergeCells>
  <printOptions horizontalCentered="1"/>
  <pageMargins left="0" right="0" top="0.74803149606299213" bottom="0.74803149606299213" header="0.31496062992125984" footer="0.31496062992125984"/>
  <pageSetup paperSize="9" scale="10" orientation="landscape" r:id="rId1"/>
  <headerFooter differentFirst="1" scaleWithDoc="0">
    <oddHeader>&amp;C&amp;"Times New Roman,обычный"&amp;8&amp;P</oddHeader>
  </headerFooter>
  <colBreaks count="1" manualBreakCount="1">
    <brk id="28" max="117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Екатерина</dc:creator>
  <cp:lastModifiedBy>Ващенко Елена Сергеевна</cp:lastModifiedBy>
  <cp:lastPrinted>2021-11-26T08:00:04Z</cp:lastPrinted>
  <dcterms:created xsi:type="dcterms:W3CDTF">2018-10-23T06:10:57Z</dcterms:created>
  <dcterms:modified xsi:type="dcterms:W3CDTF">2021-11-26T08:00:05Z</dcterms:modified>
</cp:coreProperties>
</file>